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Documents\NCS\TPS\TPS\Phantoms\"/>
    </mc:Choice>
  </mc:AlternateContent>
  <bookViews>
    <workbookView xWindow="240" yWindow="105" windowWidth="13920" windowHeight="8010" tabRatio="490"/>
  </bookViews>
  <sheets>
    <sheet name="How to use the spreadsheet" sheetId="5" r:id="rId1"/>
    <sheet name="MeasuredValues" sheetId="2" r:id="rId2"/>
    <sheet name="RefValues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G38" i="2"/>
  <c r="G36" i="2"/>
  <c r="D37" i="2"/>
  <c r="D38" i="2"/>
  <c r="D36" i="2"/>
  <c r="A37" i="2"/>
  <c r="A38" i="2"/>
  <c r="A36" i="2"/>
  <c r="I37" i="2" l="1"/>
  <c r="I38" i="2"/>
  <c r="I36" i="2"/>
  <c r="F37" i="2"/>
  <c r="F38" i="2"/>
  <c r="F36" i="2"/>
  <c r="C38" i="2"/>
  <c r="C37" i="2"/>
  <c r="C36" i="2"/>
  <c r="AC31" i="2"/>
  <c r="AC30" i="2"/>
  <c r="AA31" i="2"/>
  <c r="AA30" i="2"/>
  <c r="Y31" i="2"/>
  <c r="Y30" i="2"/>
  <c r="U31" i="2"/>
  <c r="U30" i="2"/>
  <c r="W31" i="2"/>
  <c r="W30" i="2"/>
  <c r="S31" i="2"/>
  <c r="S30" i="2"/>
  <c r="Q31" i="2"/>
  <c r="Q30" i="2"/>
  <c r="I31" i="2"/>
  <c r="I30" i="2"/>
  <c r="G31" i="2"/>
  <c r="G30" i="2"/>
  <c r="E31" i="2"/>
  <c r="E30" i="2"/>
  <c r="AC27" i="2"/>
  <c r="AC26" i="2"/>
  <c r="AC25" i="2"/>
  <c r="AC24" i="2"/>
  <c r="AC23" i="2"/>
  <c r="AC22" i="2"/>
  <c r="Y27" i="2"/>
  <c r="Y26" i="2"/>
  <c r="Y25" i="2"/>
  <c r="Y24" i="2"/>
  <c r="Y23" i="2"/>
  <c r="Y22" i="2"/>
  <c r="U27" i="2"/>
  <c r="U26" i="2"/>
  <c r="U25" i="2"/>
  <c r="U24" i="2"/>
  <c r="U23" i="2"/>
  <c r="U22" i="2"/>
  <c r="AA27" i="2"/>
  <c r="AA26" i="2"/>
  <c r="AA25" i="2"/>
  <c r="AA24" i="2"/>
  <c r="AA23" i="2"/>
  <c r="AA22" i="2"/>
  <c r="W27" i="2"/>
  <c r="W26" i="2"/>
  <c r="W25" i="2"/>
  <c r="W24" i="2"/>
  <c r="W23" i="2"/>
  <c r="W22" i="2"/>
  <c r="S27" i="2"/>
  <c r="S26" i="2"/>
  <c r="S25" i="2"/>
  <c r="S24" i="2"/>
  <c r="S23" i="2"/>
  <c r="S22" i="2"/>
  <c r="Q27" i="2"/>
  <c r="Q26" i="2"/>
  <c r="Q25" i="2"/>
  <c r="Q24" i="2"/>
  <c r="Q23" i="2"/>
  <c r="Q22" i="2"/>
  <c r="O27" i="2"/>
  <c r="O26" i="2"/>
  <c r="O25" i="2"/>
  <c r="O24" i="2"/>
  <c r="O23" i="2"/>
  <c r="O22" i="2"/>
  <c r="M27" i="2"/>
  <c r="M26" i="2"/>
  <c r="M25" i="2"/>
  <c r="M24" i="2"/>
  <c r="M23" i="2"/>
  <c r="M22" i="2"/>
  <c r="K27" i="2"/>
  <c r="K26" i="2"/>
  <c r="K25" i="2"/>
  <c r="K24" i="2"/>
  <c r="K23" i="2"/>
  <c r="K22" i="2"/>
  <c r="T52" i="6"/>
  <c r="T48" i="6"/>
  <c r="I27" i="2"/>
  <c r="I26" i="2"/>
  <c r="I25" i="2"/>
  <c r="I24" i="2"/>
  <c r="I23" i="2"/>
  <c r="I22" i="2"/>
  <c r="G27" i="2"/>
  <c r="G26" i="2"/>
  <c r="G25" i="2"/>
  <c r="G24" i="2"/>
  <c r="G23" i="2"/>
  <c r="G22" i="2"/>
  <c r="E27" i="2"/>
  <c r="E26" i="2"/>
  <c r="E25" i="2"/>
  <c r="E24" i="2"/>
  <c r="E23" i="2"/>
  <c r="E22" i="2"/>
  <c r="I129" i="6"/>
  <c r="I128" i="6"/>
  <c r="I127" i="6"/>
  <c r="R52" i="6"/>
  <c r="L52" i="6"/>
  <c r="R48" i="6"/>
  <c r="L48" i="6"/>
  <c r="G25" i="6"/>
  <c r="F25" i="6"/>
  <c r="E25" i="6"/>
  <c r="F24" i="6"/>
  <c r="G24" i="6" s="1"/>
  <c r="E24" i="6"/>
  <c r="E23" i="6"/>
  <c r="F23" i="6" s="1"/>
  <c r="G23" i="6" s="1"/>
  <c r="C1" i="2" l="1"/>
  <c r="A2" i="2" l="1"/>
  <c r="A22" i="2"/>
</calcChain>
</file>

<file path=xl/comments1.xml><?xml version="1.0" encoding="utf-8"?>
<comments xmlns="http://schemas.openxmlformats.org/spreadsheetml/2006/main">
  <authors>
    <author>DELOR Antoine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TPS model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If your TPS is not in the list, please specify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Fill in the demographic data received upon data import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Please fill in patient position reconstruct by the TPS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Data obtain in plan evaluation module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External contour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Data obtained upon importing and matching or using the DICOM REG file</t>
        </r>
      </text>
    </comment>
  </commentList>
</comments>
</file>

<file path=xl/sharedStrings.xml><?xml version="1.0" encoding="utf-8"?>
<sst xmlns="http://schemas.openxmlformats.org/spreadsheetml/2006/main" count="417" uniqueCount="219">
  <si>
    <t>TPS</t>
  </si>
  <si>
    <t>Structure</t>
  </si>
  <si>
    <t>HU mean</t>
  </si>
  <si>
    <t>Dimension [cm]</t>
  </si>
  <si>
    <t>Volume [cm³]</t>
  </si>
  <si>
    <t>Mean Dose [Gy]</t>
  </si>
  <si>
    <t>Type</t>
  </si>
  <si>
    <t>Name</t>
  </si>
  <si>
    <t>X</t>
  </si>
  <si>
    <t>Z</t>
  </si>
  <si>
    <t>Y</t>
  </si>
  <si>
    <t>Meas.</t>
  </si>
  <si>
    <t>Delta</t>
  </si>
  <si>
    <t>Boolean operation</t>
  </si>
  <si>
    <t>Cylinder - Cubes</t>
  </si>
  <si>
    <t>Cube - Small cubes</t>
  </si>
  <si>
    <t>RayStation</t>
  </si>
  <si>
    <t>Cylinder</t>
  </si>
  <si>
    <t>Monaco</t>
  </si>
  <si>
    <t>Cube</t>
  </si>
  <si>
    <t>Eclipse</t>
  </si>
  <si>
    <t>Pinnacle</t>
  </si>
  <si>
    <t xml:space="preserve"> +X</t>
  </si>
  <si>
    <t>Other</t>
  </si>
  <si>
    <t xml:space="preserve"> -Z</t>
  </si>
  <si>
    <t xml:space="preserve"> +Y</t>
  </si>
  <si>
    <t>Big</t>
  </si>
  <si>
    <t>Demographic</t>
  </si>
  <si>
    <t>Patient ID</t>
  </si>
  <si>
    <t>NCSTPSQA2020</t>
  </si>
  <si>
    <t>First Name</t>
  </si>
  <si>
    <t>Last Name</t>
  </si>
  <si>
    <t>Gender</t>
  </si>
  <si>
    <t>Date of Birth</t>
  </si>
  <si>
    <t>Middle Name</t>
  </si>
  <si>
    <t>PHANTOM</t>
  </si>
  <si>
    <t>NCS TPS QA</t>
  </si>
  <si>
    <t>Male</t>
  </si>
  <si>
    <t>Comment</t>
  </si>
  <si>
    <t>WaterCylinder</t>
  </si>
  <si>
    <t>FatCube</t>
  </si>
  <si>
    <t>SoftCube</t>
  </si>
  <si>
    <t>ProsthesisCube</t>
  </si>
  <si>
    <t>BoneCube</t>
  </si>
  <si>
    <t>LungCube</t>
  </si>
  <si>
    <t>Patient Position</t>
  </si>
  <si>
    <t>HFS</t>
  </si>
  <si>
    <t>HFP</t>
  </si>
  <si>
    <t>FFS</t>
  </si>
  <si>
    <t>FFP</t>
  </si>
  <si>
    <t>From ZIP file</t>
  </si>
  <si>
    <t>Phantom1</t>
  </si>
  <si>
    <t>Phantom1 HFP</t>
  </si>
  <si>
    <t>Phantom1 FFP</t>
  </si>
  <si>
    <t>Phantom1 FFS</t>
  </si>
  <si>
    <t>MR</t>
  </si>
  <si>
    <t>Pitch</t>
  </si>
  <si>
    <t>Roll</t>
  </si>
  <si>
    <t>Yaw</t>
  </si>
  <si>
    <t>NCS TPS QA Phantom 1</t>
  </si>
  <si>
    <t>NCS TPS QA Phantom 1 FFS</t>
  </si>
  <si>
    <t>Contouring</t>
  </si>
  <si>
    <t>Plan evaluation</t>
  </si>
  <si>
    <t>RTPlan1</t>
  </si>
  <si>
    <t>RTPlan2_1mm</t>
  </si>
  <si>
    <t>RTPlan2_3mm</t>
  </si>
  <si>
    <t>PET scan</t>
  </si>
  <si>
    <t>MR scan</t>
  </si>
  <si>
    <t>Small Centre</t>
  </si>
  <si>
    <t>Shift CT</t>
  </si>
  <si>
    <t>Meas. [°]</t>
  </si>
  <si>
    <t>Data from patient contouring module</t>
  </si>
  <si>
    <t>Shifted and tilted imaging</t>
  </si>
  <si>
    <t>Data from Plan evaluation module</t>
  </si>
  <si>
    <t>Insitution</t>
  </si>
  <si>
    <t>NCS</t>
  </si>
  <si>
    <t>Image Size [voxels]</t>
  </si>
  <si>
    <t>Voxel Size [mm³]</t>
  </si>
  <si>
    <t>Image 1 Patient Position [mm]</t>
  </si>
  <si>
    <t>External</t>
  </si>
  <si>
    <t>Organ</t>
  </si>
  <si>
    <t>Avoidance</t>
  </si>
  <si>
    <t>PTV</t>
  </si>
  <si>
    <t>GTV</t>
  </si>
  <si>
    <t>Demographic Data</t>
  </si>
  <si>
    <t>Imaging Data</t>
  </si>
  <si>
    <t>Directory</t>
  </si>
  <si>
    <t>phantom1</t>
  </si>
  <si>
    <t>phantom1HFP</t>
  </si>
  <si>
    <t>phantom1FFS</t>
  </si>
  <si>
    <t>phantom1FFP</t>
  </si>
  <si>
    <t>phantom1MRT2</t>
  </si>
  <si>
    <t>phantom1PET</t>
  </si>
  <si>
    <t>phantom1Shift</t>
  </si>
  <si>
    <t>phantom1Tilt</t>
  </si>
  <si>
    <t>phantom1MRTilt</t>
  </si>
  <si>
    <t>Files name</t>
  </si>
  <si>
    <t>CT1_xxx.dcm</t>
  </si>
  <si>
    <t>CT1_HFP_xxx.dcm</t>
  </si>
  <si>
    <t>CT1_FFS_xxx.dcm</t>
  </si>
  <si>
    <t>CT1_FFP_xxx.dcm</t>
  </si>
  <si>
    <t>MRT2_xxx.dcm</t>
  </si>
  <si>
    <t>PET_xxx.dcm</t>
  </si>
  <si>
    <t>CT1_shift_xxx.dcm</t>
  </si>
  <si>
    <t>CT1_tilt_xxx.dcm</t>
  </si>
  <si>
    <t>MRtilt_xxx.dcm</t>
  </si>
  <si>
    <t>Modality</t>
  </si>
  <si>
    <t>CT</t>
  </si>
  <si>
    <t>PT</t>
  </si>
  <si>
    <t>Series Description</t>
  </si>
  <si>
    <t>NCS TPS QA Phantom 1 HFP</t>
  </si>
  <si>
    <t>NCS TPS QA Phantom 1 FFP</t>
  </si>
  <si>
    <t>NCS TPS QA Phantom MR T2</t>
  </si>
  <si>
    <t>NCS TPS QA Phantom PET FDG</t>
  </si>
  <si>
    <t>NCS TPS QA Phantom 1 Shifted</t>
  </si>
  <si>
    <t>NCS TPS QA Phantom 1 Tilted</t>
  </si>
  <si>
    <t>NCS TPS QA Phantom MR Tilted</t>
  </si>
  <si>
    <t>Study description</t>
  </si>
  <si>
    <t>18F-FDG PET</t>
  </si>
  <si>
    <t>Structures</t>
  </si>
  <si>
    <t>RTSS1.dcm</t>
  </si>
  <si>
    <t>RTSTRUCT</t>
  </si>
  <si>
    <t>NCS TPS QA RTSS1</t>
  </si>
  <si>
    <t>Structure set label</t>
  </si>
  <si>
    <t>RTSS1</t>
  </si>
  <si>
    <t>Manufacturer model name</t>
  </si>
  <si>
    <t>WriteDICOMStructures</t>
  </si>
  <si>
    <t>Geometric type</t>
  </si>
  <si>
    <t>CLOSED_PLANAR</t>
  </si>
  <si>
    <t>Slices</t>
  </si>
  <si>
    <t>Points/Slice</t>
  </si>
  <si>
    <t>Dimensions [mm]</t>
  </si>
  <si>
    <t>HU</t>
  </si>
  <si>
    <t>Position [mm]</t>
  </si>
  <si>
    <t>Dose [Gy]</t>
  </si>
  <si>
    <t>MR Signal value</t>
  </si>
  <si>
    <t>PET Activity [Bq/ml]</t>
  </si>
  <si>
    <t>Non-overlapping structure</t>
  </si>
  <si>
    <t>Mean</t>
  </si>
  <si>
    <t xml:space="preserve">Top </t>
  </si>
  <si>
    <t>Bottom</t>
  </si>
  <si>
    <t>RTPLan</t>
  </si>
  <si>
    <t>Nominal plan</t>
  </si>
  <si>
    <t>Plan with 3mm dose grid</t>
  </si>
  <si>
    <t>Plan with 1mm dose grid</t>
  </si>
  <si>
    <t>phantom1rt2</t>
  </si>
  <si>
    <t>phantom1rt3</t>
  </si>
  <si>
    <t>RTPlan1.dcm</t>
  </si>
  <si>
    <t>RTPlan2_3mm.dcm</t>
  </si>
  <si>
    <t>RTPlan3_1mm.dcm</t>
  </si>
  <si>
    <t>RTPLAN</t>
  </si>
  <si>
    <t>Series description</t>
  </si>
  <si>
    <t>NCS TPS QA RTPlan</t>
  </si>
  <si>
    <t>NCS TPS QA RTPlan2 3mm</t>
  </si>
  <si>
    <t>NCS TPS QA RTPlan3 1mm</t>
  </si>
  <si>
    <t>WriteDICOMPlan</t>
  </si>
  <si>
    <t>Fields</t>
  </si>
  <si>
    <t>Number</t>
  </si>
  <si>
    <t>Energy [MV]</t>
  </si>
  <si>
    <t>Gantry [°]</t>
  </si>
  <si>
    <t>Collimator [°]</t>
  </si>
  <si>
    <t>MU</t>
  </si>
  <si>
    <t>Jaws aperture</t>
  </si>
  <si>
    <t>X1</t>
  </si>
  <si>
    <t>X2</t>
  </si>
  <si>
    <t>Y1</t>
  </si>
  <si>
    <t>Y2</t>
  </si>
  <si>
    <t>ant</t>
  </si>
  <si>
    <t>post</t>
  </si>
  <si>
    <t>RTDose</t>
  </si>
  <si>
    <t>Nominal Dose [Gy]</t>
  </si>
  <si>
    <t>Dose statistic for 3mm and 1mm grid size</t>
  </si>
  <si>
    <t>Min</t>
  </si>
  <si>
    <t>Max</t>
  </si>
  <si>
    <t>D1%</t>
  </si>
  <si>
    <t>D5%</t>
  </si>
  <si>
    <t>D20%</t>
  </si>
  <si>
    <t>D50%</t>
  </si>
  <si>
    <t>D80%</t>
  </si>
  <si>
    <t>D95%</t>
  </si>
  <si>
    <t>D99%</t>
  </si>
  <si>
    <t>RTDose1.dcm</t>
  </si>
  <si>
    <t>RTDose2_3mm.dcm</t>
  </si>
  <si>
    <t>RTDose3_1mm.dcm</t>
  </si>
  <si>
    <t>RTDOSE</t>
  </si>
  <si>
    <t>NCS TPS QA RTDose</t>
  </si>
  <si>
    <t>NCS TPS QA RTDose2 3mm</t>
  </si>
  <si>
    <t>NCS TPS QA RTDose3 1mm</t>
  </si>
  <si>
    <t>WriteDICOMDose</t>
  </si>
  <si>
    <t>Dose Grid Size [mm]</t>
  </si>
  <si>
    <t>Image size [voxels]</t>
  </si>
  <si>
    <t>Rigid REG Dicom file</t>
  </si>
  <si>
    <t>Translation</t>
  </si>
  <si>
    <t>Rotation</t>
  </si>
  <si>
    <t>REG_shift.dcm</t>
  </si>
  <si>
    <t>REG</t>
  </si>
  <si>
    <t>NCS TPS QA REG Shifts</t>
  </si>
  <si>
    <t>NCS TPS QA REG tilt</t>
  </si>
  <si>
    <t>Translation vector [mm]</t>
  </si>
  <si>
    <t>Rotation vector [°]</t>
  </si>
  <si>
    <t>Transformation Matrix</t>
  </si>
  <si>
    <t>Structures expansion and shrinkage</t>
  </si>
  <si>
    <t>phantom2</t>
  </si>
  <si>
    <t>CT2_xxx.dcm</t>
  </si>
  <si>
    <t>NCS TPS QA Phantom 2</t>
  </si>
  <si>
    <t>RTSRUCT</t>
  </si>
  <si>
    <t>Volume</t>
  </si>
  <si>
    <t>X/R1(0)</t>
  </si>
  <si>
    <t>Y/R2</t>
  </si>
  <si>
    <t>Z/m</t>
  </si>
  <si>
    <t>[cm³]</t>
  </si>
  <si>
    <t>Diabolo1</t>
  </si>
  <si>
    <t>Diabolo+</t>
  </si>
  <si>
    <t>Diabolo-</t>
  </si>
  <si>
    <t>Institution</t>
  </si>
  <si>
    <t>Meas. [mm]</t>
  </si>
  <si>
    <t>CT Tilt</t>
  </si>
  <si>
    <t>MR Tilt</t>
  </si>
  <si>
    <t>Dimensions [cm]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</si>
</sst>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3" xfId="0" applyFill="1" applyBorder="1" applyProtection="1">
      <protection locked="0"/>
    </xf>
    <xf numFmtId="10" fontId="0" fillId="0" borderId="4" xfId="0" applyNumberFormat="1" applyBorder="1"/>
    <xf numFmtId="0" fontId="0" fillId="2" borderId="5" xfId="0" applyFill="1" applyBorder="1" applyProtection="1">
      <protection locked="0"/>
    </xf>
    <xf numFmtId="10" fontId="0" fillId="0" borderId="6" xfId="0" applyNumberFormat="1" applyBorder="1"/>
    <xf numFmtId="0" fontId="0" fillId="0" borderId="0" xfId="0" applyBorder="1"/>
    <xf numFmtId="10" fontId="0" fillId="0" borderId="0" xfId="0" applyNumberFormat="1" applyBorder="1"/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2" fontId="0" fillId="0" borderId="4" xfId="0" applyNumberFormat="1" applyBorder="1"/>
    <xf numFmtId="2" fontId="0" fillId="0" borderId="6" xfId="0" applyNumberFormat="1" applyBorder="1"/>
    <xf numFmtId="0" fontId="0" fillId="0" borderId="6" xfId="0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2" xfId="0" applyBorder="1"/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14" fontId="0" fillId="0" borderId="0" xfId="0" applyNumberFormat="1" applyBorder="1"/>
    <xf numFmtId="2" fontId="0" fillId="0" borderId="0" xfId="0" applyNumberFormat="1" applyBorder="1"/>
    <xf numFmtId="0" fontId="0" fillId="0" borderId="10" xfId="0" applyBorder="1"/>
    <xf numFmtId="0" fontId="0" fillId="0" borderId="11" xfId="0" applyBorder="1"/>
    <xf numFmtId="2" fontId="0" fillId="0" borderId="7" xfId="0" applyNumberFormat="1" applyBorder="1"/>
    <xf numFmtId="2" fontId="0" fillId="0" borderId="2" xfId="0" applyNumberFormat="1" applyBorder="1"/>
    <xf numFmtId="2" fontId="0" fillId="0" borderId="8" xfId="0" applyNumberFormat="1" applyBorder="1"/>
    <xf numFmtId="10" fontId="0" fillId="0" borderId="7" xfId="0" applyNumberFormat="1" applyBorder="1"/>
    <xf numFmtId="10" fontId="0" fillId="0" borderId="2" xfId="0" applyNumberFormat="1" applyBorder="1"/>
    <xf numFmtId="0" fontId="0" fillId="3" borderId="7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Fill="1" applyBorder="1" applyProtection="1"/>
    <xf numFmtId="0" fontId="0" fillId="3" borderId="4" xfId="0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1" applyNumberFormat="1" applyFont="1" applyBorder="1"/>
    <xf numFmtId="0" fontId="0" fillId="0" borderId="0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0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0" borderId="20" xfId="0" applyNumberFormat="1" applyBorder="1"/>
    <xf numFmtId="0" fontId="0" fillId="0" borderId="21" xfId="0" applyBorder="1"/>
    <xf numFmtId="14" fontId="0" fillId="0" borderId="15" xfId="0" applyNumberFormat="1" applyBorder="1"/>
    <xf numFmtId="14" fontId="0" fillId="0" borderId="0" xfId="0" applyNumberFormat="1" applyFill="1" applyBorder="1"/>
    <xf numFmtId="0" fontId="0" fillId="0" borderId="20" xfId="0" applyFill="1" applyBorder="1"/>
    <xf numFmtId="0" fontId="0" fillId="0" borderId="20" xfId="1" applyNumberFormat="1" applyFont="1" applyBorder="1"/>
    <xf numFmtId="2" fontId="0" fillId="0" borderId="20" xfId="0" applyNumberFormat="1" applyBorder="1"/>
    <xf numFmtId="2" fontId="0" fillId="0" borderId="0" xfId="0" applyNumberFormat="1"/>
    <xf numFmtId="0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Milliers" xfId="1" builtinId="3"/>
    <cellStyle name="Normal" xfId="0" builtinId="0"/>
  </cellStyles>
  <dxfs count="2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9525</xdr:rowOff>
    </xdr:from>
    <xdr:to>
      <xdr:col>15</xdr:col>
      <xdr:colOff>57150</xdr:colOff>
      <xdr:row>4</xdr:row>
      <xdr:rowOff>9525</xdr:rowOff>
    </xdr:to>
    <xdr:sp macro="" textlink="">
      <xdr:nvSpPr>
        <xdr:cNvPr id="2" name="ZoneTexte 1"/>
        <xdr:cNvSpPr txBox="1"/>
      </xdr:nvSpPr>
      <xdr:spPr>
        <a:xfrm>
          <a:off x="323850" y="200025"/>
          <a:ext cx="11163300" cy="5715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/>
            <a:t>This spreadsheet aims to help the analyse the import of the synthetic phantoms provided by the NCS</a:t>
          </a:r>
        </a:p>
      </xdr:txBody>
    </xdr:sp>
    <xdr:clientData/>
  </xdr:twoCellAnchor>
  <xdr:twoCellAnchor editAs="oneCell">
    <xdr:from>
      <xdr:col>15</xdr:col>
      <xdr:colOff>609599</xdr:colOff>
      <xdr:row>0</xdr:row>
      <xdr:rowOff>161925</xdr:rowOff>
    </xdr:from>
    <xdr:to>
      <xdr:col>18</xdr:col>
      <xdr:colOff>631486</xdr:colOff>
      <xdr:row>4</xdr:row>
      <xdr:rowOff>142875</xdr:rowOff>
    </xdr:to>
    <xdr:pic>
      <xdr:nvPicPr>
        <xdr:cNvPr id="3" name="Image 2" descr="https://radiationdosimetry.org/images/logo-radiationdosimetry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599" y="161925"/>
          <a:ext cx="2307887" cy="742950"/>
        </a:xfrm>
        <a:prstGeom prst="rect">
          <a:avLst/>
        </a:prstGeom>
        <a:solidFill>
          <a:schemeClr val="tx2">
            <a:lumMod val="75000"/>
          </a:schemeClr>
        </a:solidFill>
      </xdr:spPr>
    </xdr:pic>
    <xdr:clientData/>
  </xdr:twoCellAnchor>
  <xdr:twoCellAnchor>
    <xdr:from>
      <xdr:col>0</xdr:col>
      <xdr:colOff>438150</xdr:colOff>
      <xdr:row>5</xdr:row>
      <xdr:rowOff>85724</xdr:rowOff>
    </xdr:from>
    <xdr:to>
      <xdr:col>19</xdr:col>
      <xdr:colOff>95250</xdr:colOff>
      <xdr:row>96</xdr:row>
      <xdr:rowOff>104775</xdr:rowOff>
    </xdr:to>
    <xdr:sp macro="" textlink="">
      <xdr:nvSpPr>
        <xdr:cNvPr id="4" name="ZoneTexte 3"/>
        <xdr:cNvSpPr txBox="1"/>
      </xdr:nvSpPr>
      <xdr:spPr>
        <a:xfrm>
          <a:off x="438150" y="1038224"/>
          <a:ext cx="14135100" cy="173545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600"/>
            <a:t>On the MeasuredValues sheet, you will find the place where you can fill in:</a:t>
          </a:r>
        </a:p>
        <a:p>
          <a:endParaRPr lang="fr-BE" sz="1400"/>
        </a:p>
        <a:p>
          <a:r>
            <a:rPr lang="fr-BE" sz="1400"/>
            <a:t>   						     Your TPS information, as the model in B1 (if you choose other you can enter in D1 a free text name), </a:t>
          </a:r>
        </a:p>
        <a:p>
          <a:r>
            <a:rPr lang="fr-BE" sz="1400"/>
            <a:t>						      the version in B2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The patient demographic data, from B6 to B13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</a:t>
          </a:r>
          <a:r>
            <a:rPr lang="fr-BE" sz="1400" baseline="0"/>
            <a:t>        </a:t>
          </a:r>
          <a:r>
            <a:rPr lang="fr-BE" sz="1400"/>
            <a:t>The orientation of the patient images from B14 to E15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			</a:t>
          </a:r>
          <a:r>
            <a:rPr lang="fr-BE" sz="1400" baseline="0"/>
            <a:t>     </a:t>
          </a:r>
          <a:r>
            <a:rPr lang="fr-BE" sz="1400"/>
            <a:t>The structures information for volume already contoured, like the name and Hounsfiled Unit from C22 to D27, 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			</a:t>
          </a:r>
          <a:r>
            <a:rPr lang="fr-BE" sz="1400" baseline="0"/>
            <a:t>             </a:t>
          </a:r>
          <a:r>
            <a:rPr lang="fr-BE" sz="1400"/>
            <a:t>and the dimensions in X, Y and Z, and the volume of each structure in the contouring module of your TPS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	The information for signal value of the MR scan and PET scan, in F22 to F27 and in H22 to H27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						</a:t>
          </a:r>
          <a:r>
            <a:rPr lang="fr-BE" sz="1400" baseline="0"/>
            <a:t>      </a:t>
          </a:r>
          <a:r>
            <a:rPr lang="fr-BE" sz="1400"/>
            <a:t>The result for the boolean operations you can perform on the imported</a:t>
          </a:r>
        </a:p>
        <a:p>
          <a:r>
            <a:rPr lang="fr-BE" sz="1400"/>
            <a:t>									</a:t>
          </a:r>
          <a:r>
            <a:rPr lang="fr-BE" sz="1400" baseline="0"/>
            <a:t>      </a:t>
          </a:r>
          <a:r>
            <a:rPr lang="fr-BE" sz="1400"/>
            <a:t>structures from D22 to AB31 obtain in the contouring module of your TPS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					The results obtained in plan evaluation module of the TPS, </a:t>
          </a:r>
        </a:p>
        <a:p>
          <a:r>
            <a:rPr lang="fr-BE" sz="1400"/>
            <a:t>								for the volume and mean dose value from R22 to AB31</a:t>
          </a:r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endParaRPr lang="fr-BE" sz="1400"/>
        </a:p>
        <a:p>
          <a:r>
            <a:rPr lang="fr-BE" sz="1400"/>
            <a:t>									    The results obtained after the import of the shifted and tilted images </a:t>
          </a:r>
        </a:p>
        <a:p>
          <a:r>
            <a:rPr lang="fr-BE" sz="1400"/>
            <a:t>									    (CT and MR), in B36 to 38, and E36 to E38, and E36 to E38</a:t>
          </a:r>
        </a:p>
      </xdr:txBody>
    </xdr:sp>
    <xdr:clientData/>
  </xdr:twoCellAnchor>
  <xdr:twoCellAnchor editAs="oneCell">
    <xdr:from>
      <xdr:col>0</xdr:col>
      <xdr:colOff>742950</xdr:colOff>
      <xdr:row>7</xdr:row>
      <xdr:rowOff>133350</xdr:rowOff>
    </xdr:from>
    <xdr:to>
      <xdr:col>8</xdr:col>
      <xdr:colOff>69850</xdr:colOff>
      <xdr:row>10</xdr:row>
      <xdr:rowOff>142875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1466850"/>
          <a:ext cx="54229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24</xdr:row>
      <xdr:rowOff>133350</xdr:rowOff>
    </xdr:from>
    <xdr:to>
      <xdr:col>4</xdr:col>
      <xdr:colOff>446723</xdr:colOff>
      <xdr:row>27</xdr:row>
      <xdr:rowOff>114300</xdr:rowOff>
    </xdr:to>
    <xdr:pic>
      <xdr:nvPicPr>
        <xdr:cNvPr id="7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82411"/>
        <a:stretch/>
      </xdr:blipFill>
      <xdr:spPr bwMode="auto">
        <a:xfrm>
          <a:off x="723900" y="4705350"/>
          <a:ext cx="2770823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695325</xdr:colOff>
      <xdr:row>28</xdr:row>
      <xdr:rowOff>180975</xdr:rowOff>
    </xdr:from>
    <xdr:to>
      <xdr:col>8</xdr:col>
      <xdr:colOff>33545</xdr:colOff>
      <xdr:row>39</xdr:row>
      <xdr:rowOff>142875</xdr:rowOff>
    </xdr:to>
    <xdr:pic>
      <xdr:nvPicPr>
        <xdr:cNvPr id="8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5325" y="5514975"/>
          <a:ext cx="5434220" cy="205740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685800</xdr:colOff>
      <xdr:row>39</xdr:row>
      <xdr:rowOff>142875</xdr:rowOff>
    </xdr:from>
    <xdr:to>
      <xdr:col>8</xdr:col>
      <xdr:colOff>416926</xdr:colOff>
      <xdr:row>50</xdr:row>
      <xdr:rowOff>133350</xdr:rowOff>
    </xdr:to>
    <xdr:pic>
      <xdr:nvPicPr>
        <xdr:cNvPr id="9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" y="7572375"/>
          <a:ext cx="5827126" cy="2085975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685800</xdr:colOff>
      <xdr:row>52</xdr:row>
      <xdr:rowOff>38099</xdr:rowOff>
    </xdr:from>
    <xdr:to>
      <xdr:col>5</xdr:col>
      <xdr:colOff>76200</xdr:colOff>
      <xdr:row>64</xdr:row>
      <xdr:rowOff>10788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" y="9944099"/>
          <a:ext cx="3200400" cy="225868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65</xdr:row>
      <xdr:rowOff>104774</xdr:rowOff>
    </xdr:from>
    <xdr:to>
      <xdr:col>11</xdr:col>
      <xdr:colOff>589356</xdr:colOff>
      <xdr:row>69</xdr:row>
      <xdr:rowOff>57149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6750" y="12487274"/>
          <a:ext cx="8304606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71</xdr:row>
      <xdr:rowOff>47624</xdr:rowOff>
    </xdr:from>
    <xdr:to>
      <xdr:col>10</xdr:col>
      <xdr:colOff>176795</xdr:colOff>
      <xdr:row>86</xdr:row>
      <xdr:rowOff>38099</xdr:rowOff>
    </xdr:to>
    <xdr:pic>
      <xdr:nvPicPr>
        <xdr:cNvPr id="12" name="Picture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7700" y="13573124"/>
          <a:ext cx="7149095" cy="284797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88</xdr:row>
      <xdr:rowOff>76199</xdr:rowOff>
    </xdr:from>
    <xdr:to>
      <xdr:col>11</xdr:col>
      <xdr:colOff>484872</xdr:colOff>
      <xdr:row>94</xdr:row>
      <xdr:rowOff>76199</xdr:rowOff>
    </xdr:to>
    <xdr:pic>
      <xdr:nvPicPr>
        <xdr:cNvPr id="13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6275" y="16840199"/>
          <a:ext cx="8190597" cy="1143000"/>
        </a:xfrm>
        <a:prstGeom prst="rect">
          <a:avLst/>
        </a:prstGeom>
      </xdr:spPr>
    </xdr:pic>
    <xdr:clientData/>
  </xdr:twoCellAnchor>
  <xdr:twoCellAnchor>
    <xdr:from>
      <xdr:col>0</xdr:col>
      <xdr:colOff>438151</xdr:colOff>
      <xdr:row>97</xdr:row>
      <xdr:rowOff>57150</xdr:rowOff>
    </xdr:from>
    <xdr:to>
      <xdr:col>10</xdr:col>
      <xdr:colOff>438151</xdr:colOff>
      <xdr:row>99</xdr:row>
      <xdr:rowOff>85725</xdr:rowOff>
    </xdr:to>
    <xdr:sp macro="" textlink="">
      <xdr:nvSpPr>
        <xdr:cNvPr id="14" name="ZoneTexte 13"/>
        <xdr:cNvSpPr txBox="1"/>
      </xdr:nvSpPr>
      <xdr:spPr>
        <a:xfrm>
          <a:off x="438151" y="18535650"/>
          <a:ext cx="7620000" cy="4095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600"/>
            <a:t>On ReferenceValues sheet, you will find the reference values of the different image sets.</a:t>
          </a:r>
        </a:p>
      </xdr:txBody>
    </xdr:sp>
    <xdr:clientData/>
  </xdr:twoCellAnchor>
  <xdr:twoCellAnchor editAs="oneCell">
    <xdr:from>
      <xdr:col>1</xdr:col>
      <xdr:colOff>9524</xdr:colOff>
      <xdr:row>11</xdr:row>
      <xdr:rowOff>79555</xdr:rowOff>
    </xdr:from>
    <xdr:to>
      <xdr:col>4</xdr:col>
      <xdr:colOff>70964</xdr:colOff>
      <xdr:row>24</xdr:row>
      <xdr:rowOff>47625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b="17124"/>
        <a:stretch/>
      </xdr:blipFill>
      <xdr:spPr>
        <a:xfrm>
          <a:off x="771524" y="2175055"/>
          <a:ext cx="2347440" cy="2444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107</xdr:row>
      <xdr:rowOff>180975</xdr:rowOff>
    </xdr:from>
    <xdr:to>
      <xdr:col>16</xdr:col>
      <xdr:colOff>417195</xdr:colOff>
      <xdr:row>118</xdr:row>
      <xdr:rowOff>81280</xdr:rowOff>
    </xdr:to>
    <xdr:pic>
      <xdr:nvPicPr>
        <xdr:cNvPr id="2" name="Image 1" descr="C:\Users\jourani\Travail\NCS TPS QA\rédaction\images\diabolo_ncs15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0669250"/>
          <a:ext cx="4693920" cy="19958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133350</xdr:colOff>
      <xdr:row>13</xdr:row>
      <xdr:rowOff>38100</xdr:rowOff>
    </xdr:from>
    <xdr:to>
      <xdr:col>21</xdr:col>
      <xdr:colOff>560070</xdr:colOff>
      <xdr:row>32</xdr:row>
      <xdr:rowOff>85090</xdr:rowOff>
    </xdr:to>
    <xdr:pic>
      <xdr:nvPicPr>
        <xdr:cNvPr id="3" name="Image 2" descr="C:\Users\jourani\Travail\NCS TPS QA\rédaction\images\CT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2543175"/>
          <a:ext cx="5760720" cy="3666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447674</xdr:colOff>
      <xdr:row>35</xdr:row>
      <xdr:rowOff>9525</xdr:rowOff>
    </xdr:from>
    <xdr:to>
      <xdr:col>28</xdr:col>
      <xdr:colOff>750569</xdr:colOff>
      <xdr:row>53</xdr:row>
      <xdr:rowOff>33020</xdr:rowOff>
    </xdr:to>
    <xdr:pic>
      <xdr:nvPicPr>
        <xdr:cNvPr id="4" name="Image 3" descr="C:\Users\jourani\Travail\NCS TPS QA\rédaction\images\rtss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9674" y="6724650"/>
          <a:ext cx="5636895" cy="3462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</xdr:colOff>
      <xdr:row>55</xdr:row>
      <xdr:rowOff>0</xdr:rowOff>
    </xdr:from>
    <xdr:to>
      <xdr:col>26</xdr:col>
      <xdr:colOff>342901</xdr:colOff>
      <xdr:row>68</xdr:row>
      <xdr:rowOff>76200</xdr:rowOff>
    </xdr:to>
    <xdr:pic>
      <xdr:nvPicPr>
        <xdr:cNvPr id="5" name="Image 4" descr="C:\Users\jourani\Travail\NCS TPS QA\rédaction\images\rtdose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1" y="10544175"/>
          <a:ext cx="41529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27</xdr:col>
      <xdr:colOff>647700</xdr:colOff>
      <xdr:row>55</xdr:row>
      <xdr:rowOff>0</xdr:rowOff>
    </xdr:from>
    <xdr:to>
      <xdr:col>34</xdr:col>
      <xdr:colOff>304800</xdr:colOff>
      <xdr:row>68</xdr:row>
      <xdr:rowOff>171449</xdr:rowOff>
    </xdr:to>
    <xdr:pic>
      <xdr:nvPicPr>
        <xdr:cNvPr id="6" name="Image 5" descr="C:\Users\jourani\Travail\NCS TPS QA\rédaction\images\dvh_rtdose1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1700" y="10544175"/>
          <a:ext cx="4991100" cy="2647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590550</xdr:colOff>
      <xdr:row>81</xdr:row>
      <xdr:rowOff>123825</xdr:rowOff>
    </xdr:from>
    <xdr:to>
      <xdr:col>21</xdr:col>
      <xdr:colOff>45720</xdr:colOff>
      <xdr:row>97</xdr:row>
      <xdr:rowOff>85725</xdr:rowOff>
    </xdr:to>
    <xdr:pic>
      <xdr:nvPicPr>
        <xdr:cNvPr id="7" name="Image 6" descr="C:\Users\jourani\Travail\NCS TPS QA\rédaction\images\mrtilt.pn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5640050"/>
          <a:ext cx="4789170" cy="300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8"/>
  <sheetViews>
    <sheetView zoomScaleNormal="100" workbookViewId="0">
      <selection activeCell="E14" sqref="E14"/>
    </sheetView>
  </sheetViews>
  <sheetFormatPr baseColWidth="10" defaultColWidth="9.140625" defaultRowHeight="15" x14ac:dyDescent="0.25"/>
  <cols>
    <col min="1" max="1" width="12.7109375" customWidth="1"/>
    <col min="2" max="2" width="14.42578125" customWidth="1"/>
    <col min="3" max="5" width="14" customWidth="1"/>
  </cols>
  <sheetData>
    <row r="1" spans="1:5" x14ac:dyDescent="0.25">
      <c r="A1" t="s">
        <v>0</v>
      </c>
      <c r="B1" s="1"/>
      <c r="C1" t="str">
        <f>IF(B1="Other","i.e.:","")</f>
        <v/>
      </c>
      <c r="D1" s="3"/>
    </row>
    <row r="2" spans="1:5" x14ac:dyDescent="0.25">
      <c r="A2" t="str">
        <f>IF(ISBLANK(B1),"","Version")</f>
        <v/>
      </c>
      <c r="B2" s="2"/>
    </row>
    <row r="3" spans="1:5" x14ac:dyDescent="0.25">
      <c r="B3" s="2"/>
    </row>
    <row r="4" spans="1:5" x14ac:dyDescent="0.25">
      <c r="A4" s="22" t="s">
        <v>50</v>
      </c>
      <c r="B4" s="38" t="s">
        <v>51</v>
      </c>
      <c r="C4" s="22" t="s">
        <v>52</v>
      </c>
      <c r="D4" s="25" t="s">
        <v>54</v>
      </c>
      <c r="E4" s="21" t="s">
        <v>53</v>
      </c>
    </row>
    <row r="5" spans="1:5" x14ac:dyDescent="0.25">
      <c r="A5" s="76" t="s">
        <v>27</v>
      </c>
      <c r="B5" s="77"/>
      <c r="C5" s="4"/>
      <c r="D5" s="10"/>
      <c r="E5" s="5"/>
    </row>
    <row r="6" spans="1:5" x14ac:dyDescent="0.25">
      <c r="A6" s="4" t="s">
        <v>28</v>
      </c>
      <c r="B6" s="39"/>
      <c r="C6" s="4"/>
      <c r="D6" s="10"/>
      <c r="E6" s="5"/>
    </row>
    <row r="7" spans="1:5" x14ac:dyDescent="0.25">
      <c r="A7" s="4" t="s">
        <v>30</v>
      </c>
      <c r="B7" s="39"/>
      <c r="C7" s="4"/>
      <c r="D7" s="10"/>
      <c r="E7" s="5"/>
    </row>
    <row r="8" spans="1:5" x14ac:dyDescent="0.25">
      <c r="A8" s="4" t="s">
        <v>34</v>
      </c>
      <c r="B8" s="39"/>
      <c r="C8" s="4"/>
      <c r="D8" s="10"/>
      <c r="E8" s="5"/>
    </row>
    <row r="9" spans="1:5" x14ac:dyDescent="0.25">
      <c r="A9" s="4" t="s">
        <v>31</v>
      </c>
      <c r="B9" s="39"/>
      <c r="C9" s="4"/>
      <c r="D9" s="10"/>
      <c r="E9" s="5"/>
    </row>
    <row r="10" spans="1:5" x14ac:dyDescent="0.25">
      <c r="A10" s="4" t="s">
        <v>32</v>
      </c>
      <c r="B10" s="39"/>
      <c r="C10" s="4"/>
      <c r="D10" s="10"/>
      <c r="E10" s="5"/>
    </row>
    <row r="11" spans="1:5" x14ac:dyDescent="0.25">
      <c r="A11" s="4" t="s">
        <v>33</v>
      </c>
      <c r="B11" s="40"/>
      <c r="C11" s="4"/>
      <c r="D11" s="10"/>
      <c r="E11" s="5"/>
    </row>
    <row r="12" spans="1:5" x14ac:dyDescent="0.25">
      <c r="A12" s="4" t="s">
        <v>214</v>
      </c>
      <c r="B12" s="40"/>
      <c r="C12" s="4"/>
      <c r="D12" s="10"/>
      <c r="E12" s="5"/>
    </row>
    <row r="13" spans="1:5" x14ac:dyDescent="0.25">
      <c r="A13" s="4" t="s">
        <v>38</v>
      </c>
      <c r="B13" s="39"/>
      <c r="C13" s="4"/>
      <c r="D13" s="10"/>
      <c r="E13" s="5"/>
    </row>
    <row r="14" spans="1:5" x14ac:dyDescent="0.25">
      <c r="A14" s="84" t="s">
        <v>45</v>
      </c>
      <c r="B14" s="36"/>
      <c r="C14" s="37"/>
      <c r="D14" s="35"/>
      <c r="E14" s="36"/>
    </row>
    <row r="15" spans="1:5" x14ac:dyDescent="0.25">
      <c r="A15" s="85"/>
      <c r="B15" s="18"/>
      <c r="C15" s="14"/>
      <c r="D15" s="15"/>
      <c r="E15" s="18"/>
    </row>
    <row r="17" spans="1:29" x14ac:dyDescent="0.25">
      <c r="D17" s="68" t="s">
        <v>71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  <c r="R17" s="63" t="s">
        <v>73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4"/>
    </row>
    <row r="18" spans="1:29" x14ac:dyDescent="0.25"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63" t="s">
        <v>63</v>
      </c>
      <c r="S18" s="67"/>
      <c r="T18" s="67"/>
      <c r="U18" s="64"/>
      <c r="V18" s="63" t="s">
        <v>64</v>
      </c>
      <c r="W18" s="67"/>
      <c r="X18" s="67"/>
      <c r="Y18" s="64"/>
      <c r="Z18" s="63" t="s">
        <v>65</v>
      </c>
      <c r="AA18" s="67"/>
      <c r="AB18" s="67"/>
      <c r="AC18" s="64"/>
    </row>
    <row r="19" spans="1:29" x14ac:dyDescent="0.25">
      <c r="A19" s="63" t="s">
        <v>1</v>
      </c>
      <c r="B19" s="67"/>
      <c r="C19" s="64"/>
      <c r="D19" s="68" t="s">
        <v>2</v>
      </c>
      <c r="E19" s="70"/>
      <c r="F19" s="68" t="s">
        <v>67</v>
      </c>
      <c r="G19" s="70"/>
      <c r="H19" s="68" t="s">
        <v>66</v>
      </c>
      <c r="I19" s="70"/>
      <c r="J19" s="63" t="s">
        <v>3</v>
      </c>
      <c r="K19" s="67"/>
      <c r="L19" s="67"/>
      <c r="M19" s="67"/>
      <c r="N19" s="67"/>
      <c r="O19" s="64"/>
      <c r="P19" s="63" t="s">
        <v>4</v>
      </c>
      <c r="Q19" s="64"/>
      <c r="R19" s="63" t="s">
        <v>4</v>
      </c>
      <c r="S19" s="64"/>
      <c r="T19" s="78" t="s">
        <v>5</v>
      </c>
      <c r="U19" s="79"/>
      <c r="V19" s="63" t="s">
        <v>4</v>
      </c>
      <c r="W19" s="64"/>
      <c r="X19" s="78" t="s">
        <v>5</v>
      </c>
      <c r="Y19" s="79"/>
      <c r="Z19" s="63" t="s">
        <v>4</v>
      </c>
      <c r="AA19" s="64"/>
      <c r="AB19" s="78" t="s">
        <v>5</v>
      </c>
      <c r="AC19" s="79"/>
    </row>
    <row r="20" spans="1:29" x14ac:dyDescent="0.25">
      <c r="A20" s="68" t="s">
        <v>6</v>
      </c>
      <c r="B20" s="70"/>
      <c r="C20" s="82" t="s">
        <v>7</v>
      </c>
      <c r="D20" s="74"/>
      <c r="E20" s="75"/>
      <c r="F20" s="74"/>
      <c r="G20" s="75"/>
      <c r="H20" s="74"/>
      <c r="I20" s="75"/>
      <c r="J20" s="63" t="s">
        <v>8</v>
      </c>
      <c r="K20" s="64"/>
      <c r="L20" s="63" t="s">
        <v>9</v>
      </c>
      <c r="M20" s="64"/>
      <c r="N20" s="63" t="s">
        <v>10</v>
      </c>
      <c r="O20" s="64"/>
      <c r="P20" s="76" t="s">
        <v>61</v>
      </c>
      <c r="Q20" s="77"/>
      <c r="R20" s="76" t="s">
        <v>62</v>
      </c>
      <c r="S20" s="77"/>
      <c r="T20" s="80"/>
      <c r="U20" s="81"/>
      <c r="V20" s="76" t="s">
        <v>62</v>
      </c>
      <c r="W20" s="77"/>
      <c r="X20" s="80"/>
      <c r="Y20" s="81"/>
      <c r="Z20" s="76" t="s">
        <v>62</v>
      </c>
      <c r="AA20" s="77"/>
      <c r="AB20" s="80"/>
      <c r="AC20" s="81"/>
    </row>
    <row r="21" spans="1:29" x14ac:dyDescent="0.25">
      <c r="A21" s="74"/>
      <c r="B21" s="75"/>
      <c r="C21" s="83"/>
      <c r="D21" s="14" t="s">
        <v>11</v>
      </c>
      <c r="E21" s="18" t="s">
        <v>12</v>
      </c>
      <c r="F21" s="14" t="s">
        <v>11</v>
      </c>
      <c r="G21" s="18" t="s">
        <v>12</v>
      </c>
      <c r="H21" s="14" t="s">
        <v>11</v>
      </c>
      <c r="I21" s="18" t="s">
        <v>12</v>
      </c>
      <c r="J21" s="14" t="s">
        <v>11</v>
      </c>
      <c r="K21" s="18" t="s">
        <v>12</v>
      </c>
      <c r="L21" s="14" t="s">
        <v>11</v>
      </c>
      <c r="M21" s="18" t="s">
        <v>12</v>
      </c>
      <c r="N21" s="14" t="s">
        <v>11</v>
      </c>
      <c r="O21" s="18" t="s">
        <v>12</v>
      </c>
      <c r="P21" s="23" t="s">
        <v>11</v>
      </c>
      <c r="Q21" s="24" t="s">
        <v>12</v>
      </c>
      <c r="R21" s="23" t="s">
        <v>11</v>
      </c>
      <c r="S21" s="24" t="s">
        <v>12</v>
      </c>
      <c r="T21" s="23" t="s">
        <v>11</v>
      </c>
      <c r="U21" s="24" t="s">
        <v>12</v>
      </c>
      <c r="V21" s="23" t="s">
        <v>11</v>
      </c>
      <c r="W21" s="24" t="s">
        <v>12</v>
      </c>
      <c r="X21" s="23" t="s">
        <v>11</v>
      </c>
      <c r="Y21" s="24" t="s">
        <v>12</v>
      </c>
      <c r="Z21" s="23" t="s">
        <v>11</v>
      </c>
      <c r="AA21" s="24" t="s">
        <v>12</v>
      </c>
      <c r="AB21" s="23" t="s">
        <v>11</v>
      </c>
      <c r="AC21" s="24" t="s">
        <v>12</v>
      </c>
    </row>
    <row r="22" spans="1:29" x14ac:dyDescent="0.25">
      <c r="A22" s="63" t="e">
        <f>#REF!</f>
        <v>#REF!</v>
      </c>
      <c r="B22" s="64"/>
      <c r="C22" s="19" t="s">
        <v>39</v>
      </c>
      <c r="D22" s="6">
        <v>-25.06</v>
      </c>
      <c r="E22" s="16">
        <f>IF(ISNUMBER(D22),D22-RefValues!L52,"")</f>
        <v>-3.7155371643216029E-3</v>
      </c>
      <c r="F22" s="6"/>
      <c r="G22" s="16" t="str">
        <f>IF(ISNUMBER(F22),F22-RefValues!R52,"")</f>
        <v/>
      </c>
      <c r="H22" s="6"/>
      <c r="I22" s="16" t="str">
        <f>IF(ISNUMBER(H22),H22-RefValues!T52,"")</f>
        <v/>
      </c>
      <c r="J22" s="6"/>
      <c r="K22" s="7" t="str">
        <f>IF(ISNUMBER(J22),(J22-RefValues!H52)/RefValues!H52,"")</f>
        <v/>
      </c>
      <c r="L22" s="6"/>
      <c r="M22" s="7" t="str">
        <f>IF(ISNUMBER(L22),(L22-RefValues!J52)/RefValues!J52,"")</f>
        <v/>
      </c>
      <c r="N22" s="6"/>
      <c r="O22" s="7" t="str">
        <f>IF(ISNUMBER(N22),(N22-RefValues!I52)/RefValues!I52,"")</f>
        <v/>
      </c>
      <c r="P22" s="6"/>
      <c r="Q22" s="7" t="str">
        <f>IF(ISNUMBER(P22),(P22-RefValues!G52)/RefValues!G52,"")</f>
        <v/>
      </c>
      <c r="R22" s="6"/>
      <c r="S22" s="7" t="str">
        <f>IF(ISNUMBER(R22),(R22-RefValues!I52)/RefValues!I52,"")</f>
        <v/>
      </c>
      <c r="T22" s="6"/>
      <c r="U22" s="7" t="str">
        <f>IF(ISNUMBER(T22),(T22-RefValues!P52)/RefValues!P52,"")</f>
        <v/>
      </c>
      <c r="V22" s="6"/>
      <c r="W22" s="7" t="str">
        <f>IF(ISNUMBER(V22),(V22-RefValues!M52)/RefValues!M52,"")</f>
        <v/>
      </c>
      <c r="X22" s="6"/>
      <c r="Y22" s="7" t="str">
        <f>IF(ISNUMBER(X22),(X22-RefValues!X77)/RefValues!X77,"")</f>
        <v/>
      </c>
      <c r="Z22" s="6"/>
      <c r="AA22" s="7" t="str">
        <f>IF(ISNUMBER(Z22),(Z22-RefValues!Q52)/RefValues!Q52,"")</f>
        <v/>
      </c>
      <c r="AB22" s="6"/>
      <c r="AC22" s="7" t="str">
        <f>IF(ISNUMBER(AB22),(AB22-RefValues!X77)/RefValues!X77,"")</f>
        <v/>
      </c>
    </row>
    <row r="23" spans="1:29" x14ac:dyDescent="0.25">
      <c r="A23" s="74" t="s">
        <v>19</v>
      </c>
      <c r="B23" s="10" t="s">
        <v>26</v>
      </c>
      <c r="C23" s="19" t="s">
        <v>40</v>
      </c>
      <c r="D23" s="6"/>
      <c r="E23" s="16" t="str">
        <f>IF(ISNUMBER(D23),D23-RefValues!L48,"")</f>
        <v/>
      </c>
      <c r="F23" s="6"/>
      <c r="G23" s="16" t="str">
        <f>IF(ISNUMBER(F23),F23-RefValues!R48,"")</f>
        <v/>
      </c>
      <c r="H23" s="6"/>
      <c r="I23" s="16" t="str">
        <f>IF(ISNUMBER(H23),H23-RefValues!T48,"")</f>
        <v/>
      </c>
      <c r="J23" s="6"/>
      <c r="K23" s="7" t="str">
        <f>IF(ISNUMBER(J23),(J23-RefValues!H48)/RefValues!H48,"")</f>
        <v/>
      </c>
      <c r="L23" s="6"/>
      <c r="M23" s="7" t="str">
        <f>IF(ISNUMBER(L23),(L23-RefValues!J48)/RefValues!J48,"")</f>
        <v/>
      </c>
      <c r="N23" s="6"/>
      <c r="O23" s="7" t="str">
        <f>IF(ISNUMBER(N23),(N23-RefValues!I48)/RefValues!I48,"")</f>
        <v/>
      </c>
      <c r="P23" s="6"/>
      <c r="Q23" s="7" t="str">
        <f>IF(ISNUMBER(P23),(P23-RefValues!G48)/RefValues!G48,"")</f>
        <v/>
      </c>
      <c r="R23" s="6"/>
      <c r="S23" s="7" t="str">
        <f>IF(ISNUMBER(R23),(R23-RefValues!I48)/RefValues!I48,"")</f>
        <v/>
      </c>
      <c r="T23" s="6"/>
      <c r="U23" s="7" t="str">
        <f>IF(ISNUMBER(T23),(T23-RefValues!P48)/RefValues!P48,"")</f>
        <v/>
      </c>
      <c r="V23" s="6"/>
      <c r="W23" s="7" t="str">
        <f>IF(ISNUMBER(V23),(V23-RefValues!M48)/RefValues!M48,"")</f>
        <v/>
      </c>
      <c r="X23" s="6"/>
      <c r="Y23" s="7" t="str">
        <f>IF(ISNUMBER(X23),(X23-RefValues!X73)/RefValues!X73,"")</f>
        <v/>
      </c>
      <c r="Z23" s="6"/>
      <c r="AA23" s="7" t="str">
        <f>IF(ISNUMBER(Z23),(Z23-RefValues!Q48)/RefValues!Q48,"")</f>
        <v/>
      </c>
      <c r="AB23" s="6"/>
      <c r="AC23" s="7" t="str">
        <f>IF(ISNUMBER(AB23),(AB23-RefValues!X73)/RefValues!X73,"")</f>
        <v/>
      </c>
    </row>
    <row r="24" spans="1:29" x14ac:dyDescent="0.25">
      <c r="A24" s="74"/>
      <c r="B24" s="10" t="s">
        <v>68</v>
      </c>
      <c r="C24" s="19" t="s">
        <v>41</v>
      </c>
      <c r="D24" s="6"/>
      <c r="E24" s="16" t="str">
        <f>IF(ISNUMBER(D24),D24-RefValues!L51,"")</f>
        <v/>
      </c>
      <c r="F24" s="6"/>
      <c r="G24" s="16" t="str">
        <f>IF(ISNUMBER(F24),F24-RefValues!R51,"")</f>
        <v/>
      </c>
      <c r="H24" s="6"/>
      <c r="I24" s="16" t="str">
        <f>IF(ISNUMBER(H24),H24-RefValues!T51,"")</f>
        <v/>
      </c>
      <c r="J24" s="6"/>
      <c r="K24" s="7" t="str">
        <f>IF(ISNUMBER(J24),(J24-RefValues!H51)/RefValues!H51,"")</f>
        <v/>
      </c>
      <c r="L24" s="6"/>
      <c r="M24" s="7" t="str">
        <f>IF(ISNUMBER(L24),(L24-RefValues!J51)/RefValues!J51,"")</f>
        <v/>
      </c>
      <c r="N24" s="6"/>
      <c r="O24" s="7" t="str">
        <f>IF(ISNUMBER(N24),(N24-RefValues!I51)/RefValues!I51,"")</f>
        <v/>
      </c>
      <c r="P24" s="6"/>
      <c r="Q24" s="7" t="str">
        <f>IF(ISNUMBER(P24),(P24-RefValues!G51)/RefValues!G51,"")</f>
        <v/>
      </c>
      <c r="R24" s="6"/>
      <c r="S24" s="7" t="str">
        <f>IF(ISNUMBER(R24),(R24-RefValues!I51)/RefValues!I51,"")</f>
        <v/>
      </c>
      <c r="T24" s="6"/>
      <c r="U24" s="7" t="str">
        <f>IF(ISNUMBER(T24),(T24-RefValues!P51)/RefValues!P51,"")</f>
        <v/>
      </c>
      <c r="V24" s="6"/>
      <c r="W24" s="7" t="str">
        <f>IF(ISNUMBER(V24),(V24-RefValues!M51)/RefValues!M51,"")</f>
        <v/>
      </c>
      <c r="X24" s="6"/>
      <c r="Y24" s="7" t="str">
        <f>IF(ISNUMBER(X24),(X24-RefValues!X76)/RefValues!X76,"")</f>
        <v/>
      </c>
      <c r="Z24" s="6"/>
      <c r="AA24" s="7" t="str">
        <f>IF(ISNUMBER(Z24),(Z24-RefValues!Q51)/RefValues!Q51,"")</f>
        <v/>
      </c>
      <c r="AB24" s="6"/>
      <c r="AC24" s="7" t="str">
        <f>IF(ISNUMBER(AB24),(AB24-RefValues!X76)/RefValues!X76,"")</f>
        <v/>
      </c>
    </row>
    <row r="25" spans="1:29" x14ac:dyDescent="0.25">
      <c r="A25" s="74"/>
      <c r="B25" s="10" t="s">
        <v>22</v>
      </c>
      <c r="C25" s="19" t="s">
        <v>43</v>
      </c>
      <c r="D25" s="6"/>
      <c r="E25" s="16" t="str">
        <f>IF(ISNUMBER(D25),D25-RefValues!L50,"")</f>
        <v/>
      </c>
      <c r="F25" s="6"/>
      <c r="G25" s="16" t="str">
        <f>IF(ISNUMBER(F25),F25-RefValues!R50,"")</f>
        <v/>
      </c>
      <c r="H25" s="6"/>
      <c r="I25" s="16" t="str">
        <f>IF(ISNUMBER(H25),H25-RefValues!T50,"")</f>
        <v/>
      </c>
      <c r="J25" s="6"/>
      <c r="K25" s="7" t="str">
        <f>IF(ISNUMBER(J25),(J25-RefValues!H50)/RefValues!H50,"")</f>
        <v/>
      </c>
      <c r="L25" s="6"/>
      <c r="M25" s="7" t="str">
        <f>IF(ISNUMBER(L25),(L25-RefValues!J50)/RefValues!J50,"")</f>
        <v/>
      </c>
      <c r="N25" s="6"/>
      <c r="O25" s="7" t="str">
        <f>IF(ISNUMBER(N25),(N25-RefValues!I50)/RefValues!I50,"")</f>
        <v/>
      </c>
      <c r="P25" s="6"/>
      <c r="Q25" s="7" t="str">
        <f>IF(ISNUMBER(P25),(P25-RefValues!G50)/RefValues!G50,"")</f>
        <v/>
      </c>
      <c r="R25" s="6"/>
      <c r="S25" s="7" t="str">
        <f>IF(ISNUMBER(R25),(R25-RefValues!I50)/RefValues!I50,"")</f>
        <v/>
      </c>
      <c r="T25" s="6"/>
      <c r="U25" s="7" t="str">
        <f>IF(ISNUMBER(T25),(T25-RefValues!P50)/RefValues!P50,"")</f>
        <v/>
      </c>
      <c r="V25" s="6"/>
      <c r="W25" s="7" t="str">
        <f>IF(ISNUMBER(V25),(V25-RefValues!M50)/RefValues!M50,"")</f>
        <v/>
      </c>
      <c r="X25" s="6"/>
      <c r="Y25" s="7" t="str">
        <f>IF(ISNUMBER(X25),(X25-RefValues!X75)/RefValues!X75,"")</f>
        <v/>
      </c>
      <c r="Z25" s="6"/>
      <c r="AA25" s="7" t="str">
        <f>IF(ISNUMBER(Z25),(Z25-RefValues!Q50)/RefValues!Q50,"")</f>
        <v/>
      </c>
      <c r="AB25" s="6"/>
      <c r="AC25" s="7" t="str">
        <f>IF(ISNUMBER(AB25),(AB25-RefValues!X75)/RefValues!X75,"")</f>
        <v/>
      </c>
    </row>
    <row r="26" spans="1:29" x14ac:dyDescent="0.25">
      <c r="A26" s="74"/>
      <c r="B26" s="10" t="s">
        <v>24</v>
      </c>
      <c r="C26" s="19" t="s">
        <v>42</v>
      </c>
      <c r="D26" s="6"/>
      <c r="E26" s="16" t="str">
        <f>IF(ISNUMBER(D26),D26-RefValues!L47,"")</f>
        <v/>
      </c>
      <c r="F26" s="6"/>
      <c r="G26" s="16" t="str">
        <f>IF(ISNUMBER(F26),F26-RefValues!R47,"")</f>
        <v/>
      </c>
      <c r="H26" s="6"/>
      <c r="I26" s="16" t="str">
        <f>IF(ISNUMBER(H26),H26-RefValues!T47,"")</f>
        <v/>
      </c>
      <c r="J26" s="6"/>
      <c r="K26" s="7" t="str">
        <f>IF(ISNUMBER(J26),(J26-RefValues!H47)/RefValues!H47,"")</f>
        <v/>
      </c>
      <c r="L26" s="6"/>
      <c r="M26" s="7" t="str">
        <f>IF(ISNUMBER(L26),(L26-RefValues!J47)/RefValues!J47,"")</f>
        <v/>
      </c>
      <c r="N26" s="6"/>
      <c r="O26" s="7" t="str">
        <f>IF(ISNUMBER(N26),(N26-RefValues!I47)/RefValues!I47,"")</f>
        <v/>
      </c>
      <c r="P26" s="6"/>
      <c r="Q26" s="7" t="str">
        <f>IF(ISNUMBER(P26),(P26-RefValues!G47)/RefValues!G47,"")</f>
        <v/>
      </c>
      <c r="R26" s="6"/>
      <c r="S26" s="7" t="str">
        <f>IF(ISNUMBER(R26),(R26-RefValues!I47)/RefValues!I47,"")</f>
        <v/>
      </c>
      <c r="T26" s="6"/>
      <c r="U26" s="7" t="str">
        <f>IF(ISNUMBER(T26),(T26-RefValues!P47)/RefValues!P47,"")</f>
        <v/>
      </c>
      <c r="V26" s="6"/>
      <c r="W26" s="7" t="str">
        <f>IF(ISNUMBER(V26),(V26-RefValues!M47)/RefValues!M47,"")</f>
        <v/>
      </c>
      <c r="X26" s="6"/>
      <c r="Y26" s="7" t="str">
        <f>IF(ISNUMBER(X26),(X26-RefValues!X72)/RefValues!X72,"")</f>
        <v/>
      </c>
      <c r="Z26" s="6"/>
      <c r="AA26" s="7" t="str">
        <f>IF(ISNUMBER(Z26),(Z26-RefValues!Q47)/RefValues!Q47,"")</f>
        <v/>
      </c>
      <c r="AB26" s="6"/>
      <c r="AC26" s="7" t="str">
        <f>IF(ISNUMBER(AB26),(AB26-RefValues!X72)/RefValues!X72,"")</f>
        <v/>
      </c>
    </row>
    <row r="27" spans="1:29" x14ac:dyDescent="0.25">
      <c r="A27" s="71"/>
      <c r="B27" s="15" t="s">
        <v>25</v>
      </c>
      <c r="C27" s="20" t="s">
        <v>44</v>
      </c>
      <c r="D27" s="8"/>
      <c r="E27" s="17" t="str">
        <f>IF(ISNUMBER(D27),D27-RefValues!L49,"")</f>
        <v/>
      </c>
      <c r="F27" s="8"/>
      <c r="G27" s="17" t="str">
        <f>IF(ISNUMBER(F27),F27-RefValues!R49,"")</f>
        <v/>
      </c>
      <c r="H27" s="8"/>
      <c r="I27" s="17" t="str">
        <f>IF(ISNUMBER(H27),H27-RefValues!T49,"")</f>
        <v/>
      </c>
      <c r="J27" s="8"/>
      <c r="K27" s="17" t="str">
        <f>IF(ISNUMBER(J27),(J27-RefValues!H49)/RefValues!H49,"")</f>
        <v/>
      </c>
      <c r="L27" s="8"/>
      <c r="M27" s="17" t="str">
        <f>IF(ISNUMBER(L27),(L27-RefValues!J49)/RefValues!J49,"")</f>
        <v/>
      </c>
      <c r="N27" s="8"/>
      <c r="O27" s="17" t="str">
        <f>IF(ISNUMBER(N27),(N27-RefValues!I49)/RefValues!I49,"")</f>
        <v/>
      </c>
      <c r="P27" s="8"/>
      <c r="Q27" s="17" t="str">
        <f>IF(ISNUMBER(P27),(P27-RefValues!G49)/RefValues!G49,"")</f>
        <v/>
      </c>
      <c r="R27" s="8"/>
      <c r="S27" s="17" t="str">
        <f>IF(ISNUMBER(R27),(R27-RefValues!I49)/RefValues!I49,"")</f>
        <v/>
      </c>
      <c r="T27" s="8"/>
      <c r="U27" s="17" t="str">
        <f>IF(ISNUMBER(T27),(T27-RefValues!P49)/RefValues!P49,"")</f>
        <v/>
      </c>
      <c r="V27" s="8"/>
      <c r="W27" s="17" t="str">
        <f>IF(ISNUMBER(V27),(V27-RefValues!M49)/RefValues!M49,"")</f>
        <v/>
      </c>
      <c r="X27" s="8"/>
      <c r="Y27" s="17" t="str">
        <f>IF(ISNUMBER(X27),(X27-RefValues!X74)/RefValues!X74,"")</f>
        <v/>
      </c>
      <c r="Z27" s="8"/>
      <c r="AA27" s="17" t="str">
        <f>IF(ISNUMBER(Z27),(Z27-RefValues!Q49)/RefValues!Q49,"")</f>
        <v/>
      </c>
      <c r="AB27" s="8"/>
      <c r="AC27" s="17" t="str">
        <f>IF(ISNUMBER(AB27),(AB27-RefValues!X74)/RefValues!X74,"")</f>
        <v/>
      </c>
    </row>
    <row r="28" spans="1:29" x14ac:dyDescent="0.25">
      <c r="D28" s="22"/>
      <c r="E28" s="30"/>
      <c r="F28" s="22"/>
      <c r="G28" s="31"/>
      <c r="H28" s="25"/>
      <c r="I28" s="31"/>
      <c r="P28" s="22"/>
      <c r="Q28" s="34"/>
      <c r="R28" s="25"/>
      <c r="S28" s="33"/>
      <c r="T28" s="22"/>
      <c r="U28" s="34"/>
      <c r="V28" s="25"/>
      <c r="W28" s="33"/>
      <c r="X28" s="22"/>
      <c r="Y28" s="34"/>
      <c r="Z28" s="25"/>
      <c r="AA28" s="33"/>
      <c r="AB28" s="22"/>
      <c r="AC28" s="34"/>
    </row>
    <row r="29" spans="1:29" x14ac:dyDescent="0.25">
      <c r="A29" s="61" t="s">
        <v>13</v>
      </c>
      <c r="B29" s="62"/>
      <c r="D29" s="4"/>
      <c r="E29" s="27"/>
      <c r="F29" s="4"/>
      <c r="G29" s="16"/>
      <c r="H29" s="10"/>
      <c r="I29" s="16"/>
      <c r="P29" s="4"/>
      <c r="Q29" s="7"/>
      <c r="R29" s="10"/>
      <c r="S29" s="11"/>
      <c r="T29" s="4"/>
      <c r="U29" s="7"/>
      <c r="V29" s="10"/>
      <c r="W29" s="11"/>
      <c r="X29" s="4"/>
      <c r="Y29" s="7"/>
      <c r="Z29" s="10"/>
      <c r="AA29" s="11"/>
      <c r="AB29" s="4"/>
      <c r="AC29" s="7"/>
    </row>
    <row r="30" spans="1:29" x14ac:dyDescent="0.25">
      <c r="A30" s="63" t="s">
        <v>14</v>
      </c>
      <c r="B30" s="64"/>
      <c r="D30" s="6"/>
      <c r="E30" s="27" t="str">
        <f>IF(ISNUMBER(D30),D30-RefValues!K52,"")</f>
        <v/>
      </c>
      <c r="F30" s="6"/>
      <c r="G30" s="27" t="str">
        <f>IF(ISNUMBER(F30),F30-RefValues!Q52,"")</f>
        <v/>
      </c>
      <c r="H30" s="6"/>
      <c r="I30" s="16" t="str">
        <f>IF(ISNUMBER(H30),H30-RefValues!S52,"")</f>
        <v/>
      </c>
      <c r="P30" s="6"/>
      <c r="Q30" s="7" t="str">
        <f>IF(ISNUMBER(P30),(P30-(RefValues!$G$52-RefValues!$G$48))/(RefValues!$G$52-RefValues!$G$48),"")</f>
        <v/>
      </c>
      <c r="R30" s="12"/>
      <c r="S30" s="7" t="str">
        <f>IF(ISNUMBER(R30),(R30-(RefValues!$G$52-RefValues!$G$48))/(RefValues!$G$52-RefValues!$G$48),"")</f>
        <v/>
      </c>
      <c r="T30" s="6"/>
      <c r="U30" s="7" t="str">
        <f>IF(ISNUMBER(T30),(T30-RefValues!$O52)/RefValues!$O52,"")</f>
        <v/>
      </c>
      <c r="V30" s="12"/>
      <c r="W30" s="7" t="str">
        <f>IF(ISNUMBER(V30),(V30-(RefValues!$G$52-RefValues!$G$48))/(RefValues!$G$52-RefValues!$G$48),"")</f>
        <v/>
      </c>
      <c r="X30" s="6"/>
      <c r="Y30" s="7" t="str">
        <f>IF(ISNUMBER(X30),(X30-RefValues!$O52)/RefValues!$O52,"")</f>
        <v/>
      </c>
      <c r="Z30" s="12"/>
      <c r="AA30" s="7" t="str">
        <f>IF(ISNUMBER(Z30),(Z30-RefValues!$O52)/RefValues!$O52,"")</f>
        <v/>
      </c>
      <c r="AB30" s="6"/>
      <c r="AC30" s="7" t="str">
        <f>IF(ISNUMBER(AB30),(AB30-RefValues!$O52)/RefValues!$O52,"")</f>
        <v/>
      </c>
    </row>
    <row r="31" spans="1:29" x14ac:dyDescent="0.25">
      <c r="A31" s="65" t="s">
        <v>15</v>
      </c>
      <c r="B31" s="66"/>
      <c r="D31" s="8"/>
      <c r="E31" s="32" t="str">
        <f>IF(ISNUMBER(D31),D31-RefValues!K48,"")</f>
        <v/>
      </c>
      <c r="F31" s="8"/>
      <c r="G31" s="32" t="str">
        <f>IF(ISNUMBER(F31),F31-RefValues!Q48,"")</f>
        <v/>
      </c>
      <c r="H31" s="8"/>
      <c r="I31" s="17" t="str">
        <f>IF(ISNUMBER(H31),H31-RefValues!S48,"")</f>
        <v/>
      </c>
      <c r="P31" s="8"/>
      <c r="Q31" s="9" t="str">
        <f>IF(ISNUMBER(P31),(P31-(RefValues!$G$48-4*RefValues!$G$47))/(RefValues!$G$48-4*RefValues!$G$47),"")</f>
        <v/>
      </c>
      <c r="R31" s="13"/>
      <c r="S31" s="9" t="str">
        <f>IF(ISNUMBER(R31),(R31-(RefValues!$G$48-4*RefValues!$G$47))/(RefValues!$G$48-4*RefValues!$G$47),"")</f>
        <v/>
      </c>
      <c r="T31" s="8"/>
      <c r="U31" s="9" t="str">
        <f>IF(ISNUMBER(T31),(T31-RefValues!$O48)/RefValues!$O48,"")</f>
        <v/>
      </c>
      <c r="V31" s="13"/>
      <c r="W31" s="9" t="str">
        <f>IF(ISNUMBER(V31),(V31-(RefValues!$G$48-4*RefValues!$G$47))/(RefValues!$G$48-4*RefValues!$G$47),"")</f>
        <v/>
      </c>
      <c r="X31" s="8"/>
      <c r="Y31" s="9" t="str">
        <f>IF(ISNUMBER(X31),(X31-RefValues!$O48)/RefValues!$O48,"")</f>
        <v/>
      </c>
      <c r="Z31" s="13"/>
      <c r="AA31" s="9" t="str">
        <f>IF(ISNUMBER(Z31),(Z31-RefValues!$O48)/RefValues!$O48,"")</f>
        <v/>
      </c>
      <c r="AB31" s="8"/>
      <c r="AC31" s="9" t="str">
        <f>IF(ISNUMBER(AB31),(AB31-RefValues!$O48)/RefValues!$O48,"")</f>
        <v/>
      </c>
    </row>
    <row r="34" spans="1:9" x14ac:dyDescent="0.25">
      <c r="A34" s="63" t="s">
        <v>72</v>
      </c>
      <c r="B34" s="67"/>
      <c r="C34" s="67"/>
      <c r="D34" s="67"/>
      <c r="E34" s="67"/>
      <c r="F34" s="67"/>
      <c r="G34" s="67"/>
      <c r="H34" s="67"/>
      <c r="I34" s="64"/>
    </row>
    <row r="35" spans="1:9" x14ac:dyDescent="0.25">
      <c r="A35" s="22" t="s">
        <v>69</v>
      </c>
      <c r="B35" s="22" t="s">
        <v>215</v>
      </c>
      <c r="C35" s="21" t="s">
        <v>12</v>
      </c>
      <c r="D35" s="22" t="s">
        <v>216</v>
      </c>
      <c r="E35" s="22" t="s">
        <v>70</v>
      </c>
      <c r="F35" s="21" t="s">
        <v>12</v>
      </c>
      <c r="G35" s="22" t="s">
        <v>217</v>
      </c>
      <c r="H35" s="22" t="s">
        <v>70</v>
      </c>
      <c r="I35" s="21" t="s">
        <v>12</v>
      </c>
    </row>
    <row r="36" spans="1:9" x14ac:dyDescent="0.25">
      <c r="A36" s="28" t="str">
        <f>RefValues!C90</f>
        <v>X</v>
      </c>
      <c r="B36" s="6"/>
      <c r="C36" s="5" t="str">
        <f>IF(ISNUMBER(B36),B36-RefValues!D90,"")</f>
        <v/>
      </c>
      <c r="D36" s="28" t="str">
        <f>RefValues!F90</f>
        <v>Pitch</v>
      </c>
      <c r="E36" s="6"/>
      <c r="F36" s="5" t="str">
        <f>IF(ISNUMBER(E36),E36-RefValues!M90,"")</f>
        <v/>
      </c>
      <c r="G36" s="28" t="str">
        <f>RefValues!F90</f>
        <v>Pitch</v>
      </c>
      <c r="H36" s="6"/>
      <c r="I36" s="5" t="str">
        <f>IF(ISNUMBER(H36),H36-RefValues!M90,"")</f>
        <v/>
      </c>
    </row>
    <row r="37" spans="1:9" x14ac:dyDescent="0.25">
      <c r="A37" s="28" t="str">
        <f>RefValues!C91</f>
        <v>Y</v>
      </c>
      <c r="B37" s="6"/>
      <c r="C37" s="5" t="str">
        <f>IF(ISNUMBER(B37),B37-RefValues!D91,"")</f>
        <v/>
      </c>
      <c r="D37" s="28" t="str">
        <f>RefValues!F91</f>
        <v>Roll</v>
      </c>
      <c r="E37" s="6"/>
      <c r="F37" s="5" t="str">
        <f>IF(ISNUMBER(E37),E37-RefValues!M91,"")</f>
        <v/>
      </c>
      <c r="G37" s="28" t="str">
        <f>RefValues!F91</f>
        <v>Roll</v>
      </c>
      <c r="H37" s="6"/>
      <c r="I37" s="5" t="str">
        <f>IF(ISNUMBER(H37),H37-RefValues!M91,"")</f>
        <v/>
      </c>
    </row>
    <row r="38" spans="1:9" x14ac:dyDescent="0.25">
      <c r="A38" s="29" t="str">
        <f>RefValues!C92</f>
        <v>Z</v>
      </c>
      <c r="B38" s="8"/>
      <c r="C38" s="18" t="str">
        <f>IF(ISNUMBER(B38),B38-RefValues!D92,"")</f>
        <v/>
      </c>
      <c r="D38" s="29" t="str">
        <f>RefValues!F92</f>
        <v>Yaw</v>
      </c>
      <c r="E38" s="8"/>
      <c r="F38" s="18" t="str">
        <f>IF(ISNUMBER(E38),E38-RefValues!M92,"")</f>
        <v/>
      </c>
      <c r="G38" s="29" t="str">
        <f>RefValues!F92</f>
        <v>Yaw</v>
      </c>
      <c r="H38" s="8"/>
      <c r="I38" s="18" t="str">
        <f>IF(ISNUMBER(H38),H38-RefValues!M92,"")</f>
        <v/>
      </c>
    </row>
  </sheetData>
  <sheetProtection selectLockedCells="1"/>
  <mergeCells count="34">
    <mergeCell ref="R18:U18"/>
    <mergeCell ref="V18:Y18"/>
    <mergeCell ref="Z18:AC18"/>
    <mergeCell ref="V19:W19"/>
    <mergeCell ref="R19:S19"/>
    <mergeCell ref="A5:B5"/>
    <mergeCell ref="A20:B21"/>
    <mergeCell ref="C20:C21"/>
    <mergeCell ref="A23:A27"/>
    <mergeCell ref="A22:B22"/>
    <mergeCell ref="A19:C19"/>
    <mergeCell ref="A14:A15"/>
    <mergeCell ref="R17:AC17"/>
    <mergeCell ref="J19:O19"/>
    <mergeCell ref="F19:G20"/>
    <mergeCell ref="H19:I20"/>
    <mergeCell ref="J20:K20"/>
    <mergeCell ref="L20:M20"/>
    <mergeCell ref="N20:O20"/>
    <mergeCell ref="Z20:AA20"/>
    <mergeCell ref="AB19:AC20"/>
    <mergeCell ref="P20:Q20"/>
    <mergeCell ref="R20:S20"/>
    <mergeCell ref="T19:U20"/>
    <mergeCell ref="V20:W20"/>
    <mergeCell ref="X19:Y20"/>
    <mergeCell ref="P19:Q19"/>
    <mergeCell ref="Z19:AA19"/>
    <mergeCell ref="A29:B29"/>
    <mergeCell ref="A30:B30"/>
    <mergeCell ref="A31:B31"/>
    <mergeCell ref="A34:I34"/>
    <mergeCell ref="D17:Q18"/>
    <mergeCell ref="D19:E20"/>
  </mergeCells>
  <conditionalFormatting sqref="D1">
    <cfRule type="expression" dxfId="23" priority="27">
      <formula>IF(B1="Other",1,0)</formula>
    </cfRule>
  </conditionalFormatting>
  <conditionalFormatting sqref="B2">
    <cfRule type="expression" dxfId="22" priority="26">
      <formula>IF(A2="Version",1,0)</formula>
    </cfRule>
  </conditionalFormatting>
  <conditionalFormatting sqref="E15">
    <cfRule type="expression" dxfId="21" priority="2">
      <formula>IF(E14="other",1,0)</formula>
    </cfRule>
    <cfRule type="expression" dxfId="20" priority="5">
      <formula>IF(G14="Other",1,0)</formula>
    </cfRule>
  </conditionalFormatting>
  <conditionalFormatting sqref="D15">
    <cfRule type="expression" dxfId="19" priority="4">
      <formula>IF(D14="Other",1,0)</formula>
    </cfRule>
  </conditionalFormatting>
  <conditionalFormatting sqref="C15">
    <cfRule type="expression" dxfId="18" priority="3">
      <formula>IF(C14="Other",1,0)</formula>
    </cfRule>
  </conditionalFormatting>
  <conditionalFormatting sqref="B15">
    <cfRule type="expression" dxfId="17" priority="1">
      <formula>IF(B14="other",1,0)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6D083C30-07F9-4C25-BDEF-270D047E5AAA}">
            <xm:f>IF(B6=RefValues!$D$4,1,0)</xm:f>
            <x14:dxf>
              <fill>
                <patternFill>
                  <bgColor theme="9" tint="0.39994506668294322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22" id="{1803E6CB-CE30-485E-9670-DA132ED18B05}">
            <xm:f>IF(B7=RefValues!$D$5,1,0)</xm:f>
            <x14:dxf>
              <fill>
                <patternFill>
                  <bgColor theme="9" tint="0.39994506668294322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21" id="{8602FE91-E056-40DF-B00C-A889185BDE37}">
            <xm:f>IF(B8=RefValues!$D$6,1,0)</xm:f>
            <x14:dxf>
              <fill>
                <patternFill>
                  <bgColor theme="9" tint="0.39994506668294322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20" id="{58879E98-EEF7-4EC0-BD60-50041A69F123}">
            <xm:f>IF(B9=RefValues!$D$7,1,0)</xm:f>
            <x14:dxf>
              <fill>
                <patternFill>
                  <bgColor theme="9" tint="0.39994506668294322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19" id="{A72980FC-BB71-49E0-896D-2BC251604528}">
            <xm:f>IF(B10=RefValues!$D$8,1,0)</xm:f>
            <x14:dxf>
              <fill>
                <patternFill>
                  <bgColor theme="9" tint="0.39994506668294322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18" id="{4DE87920-820F-42F7-978D-4AD863065CF7}">
            <xm:f>IF(B11=RefValues!$D$10,1,0)</xm:f>
            <x14:dxf>
              <fill>
                <patternFill>
                  <bgColor theme="9" tint="0.39994506668294322"/>
                </patternFill>
              </fill>
            </x14:dxf>
          </x14:cfRule>
          <xm:sqref>B11:B12</xm:sqref>
        </x14:conditionalFormatting>
        <x14:conditionalFormatting xmlns:xm="http://schemas.microsoft.com/office/excel/2006/main">
          <x14:cfRule type="expression" priority="17" id="{8AF12D6A-FCD1-4DC6-904F-5A0044135C71}">
            <xm:f>IF(B13=RefValues!$D$11,1,0)</xm:f>
            <x14:dxf>
              <fill>
                <patternFill>
                  <bgColor theme="9" tint="0.39994506668294322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16" id="{972FD390-F037-4E67-B68C-190B1A6560FC}">
            <xm:f>IF(C22=RefValues!$C$52,1,0)</xm:f>
            <x14:dxf>
              <fill>
                <patternFill>
                  <bgColor theme="9" tint="0.39994506668294322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5" id="{5989EC8F-DA56-4F5F-98B4-50EA6DEFFBB6}">
            <xm:f>IF(C23=RefValues!$C$48,1,0)</xm:f>
            <x14:dxf>
              <fill>
                <patternFill>
                  <bgColor theme="9" tint="0.39994506668294322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14" id="{88FB3FBB-D287-4FCD-9D46-D077F35BA228}">
            <xm:f>IF(C24=RefValues!$C$51,1,0)</xm:f>
            <x14:dxf>
              <fill>
                <patternFill>
                  <bgColor theme="9" tint="0.39994506668294322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13" id="{B977B13A-CB94-4E97-9C70-797D7622F94C}">
            <xm:f>IF(C25=RefValues!$C$50,1,0)</xm:f>
            <x14:dxf>
              <fill>
                <patternFill>
                  <bgColor theme="9" tint="0.39994506668294322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12" id="{E01F2594-0133-4634-BA53-460523050252}">
            <xm:f>IF(C26=RefValues!$C$47,1,0)</xm:f>
            <x14:dxf>
              <fill>
                <patternFill>
                  <bgColor theme="9" tint="0.39994506668294322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11" id="{BCE8249F-810C-41C6-AAAA-DCCEF37EB553}">
            <xm:f>IF(C27=RefValues!$C$49,1,0)</xm:f>
            <x14:dxf>
              <fill>
                <patternFill>
                  <bgColor theme="9" tint="0.39994506668294322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9" id="{8F90327C-4DB9-490F-A3EE-A7872FBD5D37}">
            <xm:f>IF(B14=RefValues!$D$21,1,0)</xm:f>
            <x14:dxf>
              <fill>
                <patternFill>
                  <bgColor theme="9" tint="0.39994506668294322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8" id="{C8D13210-BC7D-4F28-9803-C30D2C864A79}">
            <xm:f>IF(C14=RefValues!$E$21,1,0)</xm:f>
            <x14:dxf>
              <fill>
                <patternFill>
                  <bgColor theme="9" tint="0.39994506668294322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7" id="{1621C426-DD33-4F9A-8ECA-7F783E3A2FCA}">
            <xm:f>IF(D14=RefValues!$F$21,1,0)</xm:f>
            <x14:dxf>
              <fill>
                <patternFill>
                  <bgColor theme="9" tint="0.3999450666829432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6" id="{E82E3E71-8202-48E0-8E45-03D886112492}">
            <xm:f>IF(E14=RefValues!$G$21,1,0)</xm:f>
            <x14:dxf>
              <fill>
                <patternFill>
                  <bgColor theme="9" tint="0.39994506668294322"/>
                </patternFill>
              </fill>
            </x14:dxf>
          </x14:cfRule>
          <xm:sqref>E14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RefValues!$H$4:$H$8</xm:f>
          </x14:formula1>
          <xm:sqref>B1</xm:sqref>
        </x14:dataValidation>
        <x14:dataValidation type="list" allowBlank="1" showInputMessage="1" showErrorMessage="1">
          <x14:formula1>
            <xm:f>RefValues!$D$21:$G$21</xm:f>
          </x14:formula1>
          <xm:sqref>E14</xm:sqref>
        </x14:dataValidation>
        <x14:dataValidation type="list" allowBlank="1" showInputMessage="1" showErrorMessage="1">
          <x14:formula1>
            <xm:f>RefValues!$D$21:$G$21</xm:f>
          </x14:formula1>
          <xm:sqref>B14:D14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31"/>
  <sheetViews>
    <sheetView topLeftCell="A49" workbookViewId="0">
      <selection activeCell="R52" sqref="R52"/>
    </sheetView>
  </sheetViews>
  <sheetFormatPr baseColWidth="10" defaultRowHeight="15" x14ac:dyDescent="0.25"/>
  <sheetData>
    <row r="1" spans="2:13" ht="15.75" thickBot="1" x14ac:dyDescent="0.3"/>
    <row r="2" spans="2:13" x14ac:dyDescent="0.25">
      <c r="B2" s="44"/>
      <c r="C2" s="45"/>
      <c r="D2" s="45"/>
      <c r="E2" s="46"/>
      <c r="F2" s="10"/>
      <c r="G2" s="44"/>
      <c r="H2" s="45"/>
      <c r="I2" s="46"/>
      <c r="J2" s="10"/>
      <c r="K2" s="10"/>
      <c r="L2" s="10"/>
      <c r="M2" s="10"/>
    </row>
    <row r="3" spans="2:13" x14ac:dyDescent="0.25">
      <c r="B3" s="47"/>
      <c r="C3" s="48" t="s">
        <v>84</v>
      </c>
      <c r="D3" s="48"/>
      <c r="E3" s="49"/>
      <c r="F3" s="10"/>
      <c r="G3" s="47"/>
      <c r="H3" s="41" t="s">
        <v>0</v>
      </c>
      <c r="I3" s="49"/>
      <c r="J3" s="10"/>
      <c r="K3" s="10"/>
      <c r="L3" s="10"/>
      <c r="M3" s="10"/>
    </row>
    <row r="4" spans="2:13" x14ac:dyDescent="0.25">
      <c r="B4" s="47"/>
      <c r="C4" s="10" t="s">
        <v>28</v>
      </c>
      <c r="D4" s="10" t="s">
        <v>29</v>
      </c>
      <c r="E4" s="49"/>
      <c r="F4" s="10"/>
      <c r="G4" s="47"/>
      <c r="H4" s="10" t="s">
        <v>16</v>
      </c>
      <c r="I4" s="49"/>
      <c r="J4" s="10"/>
      <c r="K4" s="10"/>
      <c r="L4" s="10"/>
      <c r="M4" s="10"/>
    </row>
    <row r="5" spans="2:13" x14ac:dyDescent="0.25">
      <c r="B5" s="47"/>
      <c r="C5" s="10" t="s">
        <v>30</v>
      </c>
      <c r="D5" s="10" t="s">
        <v>35</v>
      </c>
      <c r="E5" s="49"/>
      <c r="F5" s="10"/>
      <c r="G5" s="47"/>
      <c r="H5" s="10" t="s">
        <v>18</v>
      </c>
      <c r="I5" s="49"/>
      <c r="J5" s="10"/>
      <c r="K5" s="10"/>
      <c r="L5" s="10"/>
      <c r="M5" s="10"/>
    </row>
    <row r="6" spans="2:13" x14ac:dyDescent="0.25">
      <c r="B6" s="47"/>
      <c r="C6" s="10" t="s">
        <v>34</v>
      </c>
      <c r="D6" s="10"/>
      <c r="E6" s="49"/>
      <c r="F6" s="10"/>
      <c r="G6" s="47"/>
      <c r="H6" s="10" t="s">
        <v>20</v>
      </c>
      <c r="I6" s="49"/>
      <c r="J6" s="10"/>
      <c r="K6" s="10"/>
      <c r="L6" s="10"/>
      <c r="M6" s="10"/>
    </row>
    <row r="7" spans="2:13" x14ac:dyDescent="0.25">
      <c r="B7" s="47"/>
      <c r="C7" s="10" t="s">
        <v>31</v>
      </c>
      <c r="D7" s="10" t="s">
        <v>36</v>
      </c>
      <c r="E7" s="49"/>
      <c r="F7" s="10"/>
      <c r="G7" s="47"/>
      <c r="H7" s="10" t="s">
        <v>21</v>
      </c>
      <c r="I7" s="49"/>
      <c r="J7" s="10"/>
      <c r="K7" s="10"/>
      <c r="L7" s="10"/>
      <c r="M7" s="10"/>
    </row>
    <row r="8" spans="2:13" x14ac:dyDescent="0.25">
      <c r="B8" s="47"/>
      <c r="C8" s="10" t="s">
        <v>32</v>
      </c>
      <c r="D8" s="10" t="s">
        <v>37</v>
      </c>
      <c r="E8" s="49"/>
      <c r="F8" s="10"/>
      <c r="G8" s="47"/>
      <c r="H8" s="10" t="s">
        <v>23</v>
      </c>
      <c r="I8" s="49"/>
      <c r="J8" s="10"/>
      <c r="K8" s="10"/>
      <c r="L8" s="10"/>
      <c r="M8" s="10"/>
    </row>
    <row r="9" spans="2:13" ht="15.75" thickBot="1" x14ac:dyDescent="0.3">
      <c r="B9" s="47"/>
      <c r="C9" s="10" t="s">
        <v>33</v>
      </c>
      <c r="D9" s="26">
        <v>43208</v>
      </c>
      <c r="E9" s="49"/>
      <c r="F9" s="10"/>
      <c r="G9" s="50"/>
      <c r="H9" s="51"/>
      <c r="I9" s="53"/>
      <c r="J9" s="10"/>
      <c r="K9" s="10"/>
      <c r="L9" s="10"/>
      <c r="M9" s="10"/>
    </row>
    <row r="10" spans="2:13" x14ac:dyDescent="0.25">
      <c r="B10" s="47"/>
      <c r="C10" s="10" t="s">
        <v>74</v>
      </c>
      <c r="D10" s="26" t="s">
        <v>75</v>
      </c>
      <c r="E10" s="49"/>
      <c r="F10" s="10"/>
      <c r="G10" s="10"/>
      <c r="H10" s="10"/>
      <c r="I10" s="10"/>
      <c r="J10" s="10"/>
      <c r="K10" s="10"/>
      <c r="L10" s="10"/>
      <c r="M10" s="10"/>
    </row>
    <row r="11" spans="2:13" x14ac:dyDescent="0.25">
      <c r="B11" s="47"/>
      <c r="C11" s="10" t="s">
        <v>38</v>
      </c>
      <c r="D11" s="26"/>
      <c r="E11" s="49"/>
      <c r="F11" s="10"/>
      <c r="G11" s="10"/>
      <c r="H11" s="10"/>
      <c r="I11" s="10"/>
      <c r="J11" s="10"/>
      <c r="K11" s="10"/>
      <c r="L11" s="10"/>
      <c r="M11" s="10"/>
    </row>
    <row r="12" spans="2:13" ht="15.75" thickBot="1" x14ac:dyDescent="0.3">
      <c r="B12" s="50"/>
      <c r="C12" s="51"/>
      <c r="D12" s="52"/>
      <c r="E12" s="53"/>
      <c r="F12" s="10"/>
      <c r="G12" s="10"/>
      <c r="H12" s="10"/>
      <c r="I12" s="10"/>
      <c r="J12" s="10"/>
      <c r="K12" s="10"/>
      <c r="L12" s="10"/>
      <c r="M12" s="10"/>
    </row>
    <row r="13" spans="2:13" ht="15.75" thickBot="1" x14ac:dyDescent="0.3">
      <c r="B13" s="10"/>
      <c r="C13" s="10"/>
      <c r="D13" s="26"/>
      <c r="E13" s="10"/>
      <c r="F13" s="10"/>
      <c r="G13" s="10"/>
      <c r="H13" s="10"/>
      <c r="I13" s="10"/>
      <c r="J13" s="10"/>
      <c r="K13" s="10"/>
      <c r="L13" s="10"/>
      <c r="M13" s="10"/>
    </row>
    <row r="14" spans="2:13" x14ac:dyDescent="0.25">
      <c r="B14" s="44"/>
      <c r="C14" s="45"/>
      <c r="D14" s="54"/>
      <c r="E14" s="45"/>
      <c r="F14" s="45"/>
      <c r="G14" s="45"/>
      <c r="H14" s="45"/>
      <c r="I14" s="45"/>
      <c r="J14" s="45"/>
      <c r="K14" s="45"/>
      <c r="L14" s="45"/>
      <c r="M14" s="46"/>
    </row>
    <row r="15" spans="2:13" x14ac:dyDescent="0.25">
      <c r="B15" s="47"/>
      <c r="C15" s="48" t="s">
        <v>85</v>
      </c>
      <c r="D15" s="48"/>
      <c r="E15" s="10"/>
      <c r="F15" s="10"/>
      <c r="G15" s="10"/>
      <c r="H15" s="10"/>
      <c r="I15" s="10"/>
      <c r="J15" s="10"/>
      <c r="K15" s="10"/>
      <c r="L15" s="10"/>
      <c r="M15" s="49"/>
    </row>
    <row r="16" spans="2:13" x14ac:dyDescent="0.25">
      <c r="B16" s="47"/>
      <c r="C16" s="10" t="s">
        <v>86</v>
      </c>
      <c r="D16" s="10" t="s">
        <v>87</v>
      </c>
      <c r="E16" s="10" t="s">
        <v>88</v>
      </c>
      <c r="F16" s="10" t="s">
        <v>89</v>
      </c>
      <c r="G16" s="10" t="s">
        <v>90</v>
      </c>
      <c r="H16" s="10" t="s">
        <v>91</v>
      </c>
      <c r="I16" s="10" t="s">
        <v>92</v>
      </c>
      <c r="J16" s="10" t="s">
        <v>93</v>
      </c>
      <c r="K16" s="10" t="s">
        <v>94</v>
      </c>
      <c r="L16" s="10" t="s">
        <v>95</v>
      </c>
      <c r="M16" s="49"/>
    </row>
    <row r="17" spans="2:13" x14ac:dyDescent="0.25">
      <c r="B17" s="47"/>
      <c r="C17" s="10" t="s">
        <v>96</v>
      </c>
      <c r="D17" s="10" t="s">
        <v>97</v>
      </c>
      <c r="E17" s="10" t="s">
        <v>98</v>
      </c>
      <c r="F17" s="10" t="s">
        <v>99</v>
      </c>
      <c r="G17" s="10" t="s">
        <v>100</v>
      </c>
      <c r="H17" s="10" t="s">
        <v>101</v>
      </c>
      <c r="I17" s="10" t="s">
        <v>102</v>
      </c>
      <c r="J17" s="10" t="s">
        <v>103</v>
      </c>
      <c r="K17" s="10" t="s">
        <v>104</v>
      </c>
      <c r="L17" s="10" t="s">
        <v>105</v>
      </c>
      <c r="M17" s="49"/>
    </row>
    <row r="18" spans="2:13" x14ac:dyDescent="0.25">
      <c r="B18" s="47"/>
      <c r="C18" s="43" t="s">
        <v>106</v>
      </c>
      <c r="D18" s="26" t="s">
        <v>107</v>
      </c>
      <c r="E18" s="26" t="s">
        <v>107</v>
      </c>
      <c r="F18" s="26" t="s">
        <v>107</v>
      </c>
      <c r="G18" s="26" t="s">
        <v>107</v>
      </c>
      <c r="H18" s="10" t="s">
        <v>55</v>
      </c>
      <c r="I18" s="55" t="s">
        <v>108</v>
      </c>
      <c r="J18" s="55" t="s">
        <v>107</v>
      </c>
      <c r="K18" s="55" t="s">
        <v>107</v>
      </c>
      <c r="L18" s="55" t="s">
        <v>55</v>
      </c>
      <c r="M18" s="49"/>
    </row>
    <row r="19" spans="2:13" x14ac:dyDescent="0.25">
      <c r="B19" s="47"/>
      <c r="C19" s="10" t="s">
        <v>109</v>
      </c>
      <c r="D19" s="26" t="s">
        <v>59</v>
      </c>
      <c r="E19" s="26" t="s">
        <v>110</v>
      </c>
      <c r="F19" s="26" t="s">
        <v>60</v>
      </c>
      <c r="G19" s="26" t="s">
        <v>111</v>
      </c>
      <c r="H19" s="26" t="s">
        <v>112</v>
      </c>
      <c r="I19" s="26" t="s">
        <v>113</v>
      </c>
      <c r="J19" s="26" t="s">
        <v>114</v>
      </c>
      <c r="K19" s="26" t="s">
        <v>115</v>
      </c>
      <c r="L19" s="26" t="s">
        <v>116</v>
      </c>
      <c r="M19" s="49"/>
    </row>
    <row r="20" spans="2:13" x14ac:dyDescent="0.25">
      <c r="B20" s="47"/>
      <c r="C20" s="43" t="s">
        <v>117</v>
      </c>
      <c r="D20" s="26"/>
      <c r="E20" s="26"/>
      <c r="F20" s="26"/>
      <c r="G20" s="26"/>
      <c r="H20" s="26"/>
      <c r="I20" s="26" t="s">
        <v>118</v>
      </c>
      <c r="J20" s="26"/>
      <c r="K20" s="26"/>
      <c r="L20" s="26"/>
      <c r="M20" s="49"/>
    </row>
    <row r="21" spans="2:13" x14ac:dyDescent="0.25">
      <c r="B21" s="47"/>
      <c r="C21" s="10" t="s">
        <v>45</v>
      </c>
      <c r="D21" s="26" t="s">
        <v>46</v>
      </c>
      <c r="E21" s="10" t="s">
        <v>47</v>
      </c>
      <c r="F21" s="10" t="s">
        <v>48</v>
      </c>
      <c r="G21" s="10" t="s">
        <v>49</v>
      </c>
      <c r="H21" s="43" t="s">
        <v>46</v>
      </c>
      <c r="I21" s="43" t="s">
        <v>46</v>
      </c>
      <c r="J21" s="43" t="s">
        <v>46</v>
      </c>
      <c r="K21" s="10"/>
      <c r="L21" s="10"/>
      <c r="M21" s="49"/>
    </row>
    <row r="22" spans="2:13" x14ac:dyDescent="0.25">
      <c r="B22" s="47"/>
      <c r="C22" s="43" t="s">
        <v>77</v>
      </c>
      <c r="D22" s="10"/>
      <c r="E22" s="10"/>
      <c r="F22" s="10"/>
      <c r="G22" s="10"/>
      <c r="H22" s="10"/>
      <c r="I22" s="10"/>
      <c r="J22" s="10"/>
      <c r="K22" s="10"/>
      <c r="L22" s="10"/>
      <c r="M22" s="49"/>
    </row>
    <row r="23" spans="2:13" x14ac:dyDescent="0.25">
      <c r="B23" s="47"/>
      <c r="C23" s="43" t="s">
        <v>8</v>
      </c>
      <c r="D23" s="10">
        <v>1</v>
      </c>
      <c r="E23" s="10">
        <f>D23</f>
        <v>1</v>
      </c>
      <c r="F23" s="10">
        <f t="shared" ref="F23:G23" si="0">E23</f>
        <v>1</v>
      </c>
      <c r="G23" s="10">
        <f t="shared" si="0"/>
        <v>1</v>
      </c>
      <c r="H23" s="10">
        <v>1</v>
      </c>
      <c r="I23" s="10">
        <v>2.56</v>
      </c>
      <c r="J23" s="10">
        <v>1</v>
      </c>
      <c r="K23" s="10">
        <v>1</v>
      </c>
      <c r="L23" s="10">
        <v>2</v>
      </c>
      <c r="M23" s="49"/>
    </row>
    <row r="24" spans="2:13" x14ac:dyDescent="0.25">
      <c r="B24" s="47"/>
      <c r="C24" s="43" t="s">
        <v>10</v>
      </c>
      <c r="D24" s="10">
        <v>1</v>
      </c>
      <c r="E24" s="10">
        <f t="shared" ref="E24:G25" si="1">D24</f>
        <v>1</v>
      </c>
      <c r="F24" s="10">
        <f t="shared" si="1"/>
        <v>1</v>
      </c>
      <c r="G24" s="10">
        <f t="shared" si="1"/>
        <v>1</v>
      </c>
      <c r="H24" s="10">
        <v>1</v>
      </c>
      <c r="I24" s="10">
        <v>2.8</v>
      </c>
      <c r="J24" s="10">
        <v>1</v>
      </c>
      <c r="K24" s="10">
        <v>1</v>
      </c>
      <c r="L24" s="10">
        <v>4</v>
      </c>
      <c r="M24" s="49"/>
    </row>
    <row r="25" spans="2:13" x14ac:dyDescent="0.25">
      <c r="B25" s="47"/>
      <c r="C25" s="43" t="s">
        <v>9</v>
      </c>
      <c r="D25" s="10">
        <v>1</v>
      </c>
      <c r="E25" s="10">
        <f t="shared" si="1"/>
        <v>1</v>
      </c>
      <c r="F25" s="10">
        <f t="shared" si="1"/>
        <v>1</v>
      </c>
      <c r="G25" s="10">
        <f t="shared" si="1"/>
        <v>1</v>
      </c>
      <c r="H25" s="10">
        <v>1</v>
      </c>
      <c r="I25" s="10">
        <v>2.56</v>
      </c>
      <c r="J25" s="10">
        <v>1</v>
      </c>
      <c r="K25" s="10">
        <v>1</v>
      </c>
      <c r="L25" s="10">
        <v>2</v>
      </c>
      <c r="M25" s="49"/>
    </row>
    <row r="26" spans="2:13" x14ac:dyDescent="0.25">
      <c r="B26" s="47"/>
      <c r="C26" s="43" t="s">
        <v>76</v>
      </c>
      <c r="D26" s="10"/>
      <c r="E26" s="10"/>
      <c r="F26" s="10"/>
      <c r="G26" s="10"/>
      <c r="H26" s="10"/>
      <c r="I26" s="10"/>
      <c r="J26" s="10"/>
      <c r="K26" s="10"/>
      <c r="L26" s="10"/>
      <c r="M26" s="49"/>
    </row>
    <row r="27" spans="2:13" x14ac:dyDescent="0.25">
      <c r="B27" s="47"/>
      <c r="C27" s="43" t="s">
        <v>8</v>
      </c>
      <c r="D27" s="10">
        <v>512</v>
      </c>
      <c r="E27" s="10">
        <v>512</v>
      </c>
      <c r="F27" s="10">
        <v>512</v>
      </c>
      <c r="G27" s="10">
        <v>512</v>
      </c>
      <c r="H27" s="10">
        <v>512</v>
      </c>
      <c r="I27" s="10">
        <v>200</v>
      </c>
      <c r="J27" s="10">
        <v>512</v>
      </c>
      <c r="K27" s="10">
        <v>512</v>
      </c>
      <c r="L27" s="10">
        <v>256</v>
      </c>
      <c r="M27" s="49"/>
    </row>
    <row r="28" spans="2:13" x14ac:dyDescent="0.25">
      <c r="B28" s="47"/>
      <c r="C28" s="43" t="s">
        <v>10</v>
      </c>
      <c r="D28" s="10">
        <v>280</v>
      </c>
      <c r="E28" s="10">
        <v>280</v>
      </c>
      <c r="F28" s="10">
        <v>280</v>
      </c>
      <c r="G28" s="10">
        <v>280</v>
      </c>
      <c r="H28" s="10">
        <v>280</v>
      </c>
      <c r="I28" s="10">
        <v>100</v>
      </c>
      <c r="J28" s="10">
        <v>280</v>
      </c>
      <c r="K28" s="10">
        <v>280</v>
      </c>
      <c r="L28" s="10">
        <v>70</v>
      </c>
      <c r="M28" s="49"/>
    </row>
    <row r="29" spans="2:13" x14ac:dyDescent="0.25">
      <c r="B29" s="47"/>
      <c r="C29" s="43" t="s">
        <v>9</v>
      </c>
      <c r="D29" s="10">
        <v>512</v>
      </c>
      <c r="E29" s="10">
        <v>512</v>
      </c>
      <c r="F29" s="10">
        <v>512</v>
      </c>
      <c r="G29" s="10">
        <v>512</v>
      </c>
      <c r="H29" s="10">
        <v>512</v>
      </c>
      <c r="I29" s="10">
        <v>200</v>
      </c>
      <c r="J29" s="10">
        <v>512</v>
      </c>
      <c r="K29" s="10">
        <v>512</v>
      </c>
      <c r="L29" s="10">
        <v>256</v>
      </c>
      <c r="M29" s="49"/>
    </row>
    <row r="30" spans="2:13" x14ac:dyDescent="0.25">
      <c r="B30" s="47"/>
      <c r="C30" s="43" t="s">
        <v>78</v>
      </c>
      <c r="D30" s="42"/>
      <c r="E30" s="10"/>
      <c r="F30" s="10"/>
      <c r="G30" s="10"/>
      <c r="H30" s="10"/>
      <c r="I30" s="10"/>
      <c r="J30" s="10"/>
      <c r="K30" s="10"/>
      <c r="L30" s="10"/>
      <c r="M30" s="49"/>
    </row>
    <row r="31" spans="2:13" x14ac:dyDescent="0.25">
      <c r="B31" s="47"/>
      <c r="C31" s="43" t="s">
        <v>8</v>
      </c>
      <c r="D31" s="42">
        <v>-255.5</v>
      </c>
      <c r="E31" s="42">
        <v>-255.5</v>
      </c>
      <c r="F31" s="42">
        <v>-255.5</v>
      </c>
      <c r="G31" s="42">
        <v>-255.5</v>
      </c>
      <c r="H31" s="42">
        <v>-255.5</v>
      </c>
      <c r="I31" s="10">
        <v>-254.72</v>
      </c>
      <c r="J31" s="10">
        <v>-255.5</v>
      </c>
      <c r="K31" s="10">
        <v>-255.5</v>
      </c>
      <c r="L31" s="10">
        <v>-255</v>
      </c>
      <c r="M31" s="49"/>
    </row>
    <row r="32" spans="2:13" x14ac:dyDescent="0.25">
      <c r="B32" s="47"/>
      <c r="C32" s="43" t="s">
        <v>10</v>
      </c>
      <c r="D32" s="42">
        <v>139.5</v>
      </c>
      <c r="E32" s="42">
        <v>139.5</v>
      </c>
      <c r="F32" s="42">
        <v>139.5</v>
      </c>
      <c r="G32" s="42">
        <v>139.5</v>
      </c>
      <c r="H32" s="42">
        <v>139.5</v>
      </c>
      <c r="I32" s="10">
        <v>138.6</v>
      </c>
      <c r="J32" s="10">
        <v>139.5</v>
      </c>
      <c r="K32" s="10">
        <v>93.5</v>
      </c>
      <c r="L32" s="10">
        <v>92.5</v>
      </c>
      <c r="M32" s="49"/>
    </row>
    <row r="33" spans="2:21" x14ac:dyDescent="0.25">
      <c r="B33" s="47"/>
      <c r="C33" s="43" t="s">
        <v>9</v>
      </c>
      <c r="D33" s="42">
        <v>-255.5</v>
      </c>
      <c r="E33" s="42">
        <v>-255.5</v>
      </c>
      <c r="F33" s="42">
        <v>-255.5</v>
      </c>
      <c r="G33" s="42">
        <v>-255.5</v>
      </c>
      <c r="H33" s="42">
        <v>-255.5</v>
      </c>
      <c r="I33" s="10">
        <v>-254.72</v>
      </c>
      <c r="J33" s="10">
        <v>-255.5</v>
      </c>
      <c r="K33" s="10">
        <v>-349</v>
      </c>
      <c r="L33" s="10">
        <v>-347.8</v>
      </c>
      <c r="M33" s="49"/>
    </row>
    <row r="34" spans="2:21" ht="15.75" thickBot="1" x14ac:dyDescent="0.3">
      <c r="B34" s="50"/>
      <c r="C34" s="56"/>
      <c r="D34" s="57"/>
      <c r="E34" s="51"/>
      <c r="F34" s="51"/>
      <c r="G34" s="51"/>
      <c r="H34" s="57"/>
      <c r="I34" s="51"/>
      <c r="J34" s="51"/>
      <c r="K34" s="51"/>
      <c r="L34" s="51"/>
      <c r="M34" s="53"/>
    </row>
    <row r="35" spans="2:21" ht="15.75" thickBot="1" x14ac:dyDescent="0.3"/>
    <row r="36" spans="2:21" x14ac:dyDescent="0.2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</row>
    <row r="37" spans="2:21" x14ac:dyDescent="0.25">
      <c r="B37" s="47"/>
      <c r="C37" s="48" t="s">
        <v>119</v>
      </c>
      <c r="D37" s="4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9"/>
    </row>
    <row r="38" spans="2:21" x14ac:dyDescent="0.25">
      <c r="B38" s="47"/>
      <c r="C38" s="10" t="s">
        <v>86</v>
      </c>
      <c r="D38" s="10" t="s">
        <v>87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9"/>
    </row>
    <row r="39" spans="2:21" x14ac:dyDescent="0.25">
      <c r="B39" s="47"/>
      <c r="C39" s="10" t="s">
        <v>96</v>
      </c>
      <c r="D39" s="10" t="s">
        <v>120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49"/>
    </row>
    <row r="40" spans="2:21" x14ac:dyDescent="0.25">
      <c r="B40" s="47"/>
      <c r="C40" s="10" t="s">
        <v>106</v>
      </c>
      <c r="D40" s="10" t="s">
        <v>121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9"/>
    </row>
    <row r="41" spans="2:21" x14ac:dyDescent="0.25">
      <c r="B41" s="47"/>
      <c r="C41" s="10" t="s">
        <v>109</v>
      </c>
      <c r="D41" s="10" t="s">
        <v>122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49"/>
    </row>
    <row r="42" spans="2:21" x14ac:dyDescent="0.25">
      <c r="B42" s="47"/>
      <c r="C42" s="10" t="s">
        <v>123</v>
      </c>
      <c r="D42" s="10" t="s">
        <v>124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49"/>
    </row>
    <row r="43" spans="2:21" x14ac:dyDescent="0.25">
      <c r="B43" s="47"/>
      <c r="C43" s="10" t="s">
        <v>125</v>
      </c>
      <c r="D43" s="10" t="s">
        <v>126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9"/>
    </row>
    <row r="44" spans="2:21" x14ac:dyDescent="0.25">
      <c r="B44" s="47"/>
      <c r="C44" s="10" t="s">
        <v>127</v>
      </c>
      <c r="D44" s="10" t="s">
        <v>128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49"/>
    </row>
    <row r="45" spans="2:21" x14ac:dyDescent="0.25">
      <c r="B45" s="47"/>
      <c r="C45" s="10" t="s">
        <v>7</v>
      </c>
      <c r="D45" s="10" t="s">
        <v>6</v>
      </c>
      <c r="E45" s="10" t="s">
        <v>129</v>
      </c>
      <c r="F45" s="10" t="s">
        <v>130</v>
      </c>
      <c r="G45" s="10" t="s">
        <v>4</v>
      </c>
      <c r="H45" s="10" t="s">
        <v>218</v>
      </c>
      <c r="I45" s="10"/>
      <c r="J45" s="10"/>
      <c r="K45" s="10" t="s">
        <v>132</v>
      </c>
      <c r="L45" s="10"/>
      <c r="M45" s="10" t="s">
        <v>133</v>
      </c>
      <c r="N45" s="10"/>
      <c r="O45" s="10" t="s">
        <v>134</v>
      </c>
      <c r="P45" s="10"/>
      <c r="Q45" s="10" t="s">
        <v>135</v>
      </c>
      <c r="R45" s="10"/>
      <c r="S45" s="10" t="s">
        <v>136</v>
      </c>
      <c r="T45" s="10"/>
      <c r="U45" s="49"/>
    </row>
    <row r="46" spans="2:21" x14ac:dyDescent="0.25">
      <c r="B46" s="47"/>
      <c r="C46" s="10"/>
      <c r="D46" s="10"/>
      <c r="E46" s="10"/>
      <c r="F46" s="10"/>
      <c r="G46" s="10"/>
      <c r="H46" s="10" t="s">
        <v>8</v>
      </c>
      <c r="I46" s="10" t="s">
        <v>10</v>
      </c>
      <c r="J46" s="10" t="s">
        <v>9</v>
      </c>
      <c r="K46" s="10" t="s">
        <v>137</v>
      </c>
      <c r="L46" s="10" t="s">
        <v>138</v>
      </c>
      <c r="M46" s="10" t="s">
        <v>139</v>
      </c>
      <c r="N46" s="10" t="s">
        <v>140</v>
      </c>
      <c r="O46" s="10" t="s">
        <v>137</v>
      </c>
      <c r="P46" s="10" t="s">
        <v>138</v>
      </c>
      <c r="Q46" s="10" t="s">
        <v>137</v>
      </c>
      <c r="R46" s="10" t="s">
        <v>138</v>
      </c>
      <c r="S46" s="10" t="s">
        <v>137</v>
      </c>
      <c r="T46" s="10" t="s">
        <v>138</v>
      </c>
      <c r="U46" s="49"/>
    </row>
    <row r="47" spans="2:21" x14ac:dyDescent="0.25">
      <c r="B47" s="47"/>
      <c r="C47" s="10" t="s">
        <v>42</v>
      </c>
      <c r="D47" s="10" t="s">
        <v>82</v>
      </c>
      <c r="E47" s="10">
        <v>20</v>
      </c>
      <c r="F47" s="10">
        <v>40</v>
      </c>
      <c r="G47" s="10">
        <v>8</v>
      </c>
      <c r="H47" s="10">
        <v>2</v>
      </c>
      <c r="I47" s="10">
        <v>2</v>
      </c>
      <c r="J47" s="10">
        <v>2</v>
      </c>
      <c r="K47" s="10">
        <v>4000</v>
      </c>
      <c r="L47" s="10">
        <v>4000</v>
      </c>
      <c r="M47" s="10">
        <v>9.5</v>
      </c>
      <c r="N47" s="10">
        <v>-9.5</v>
      </c>
      <c r="O47" s="10">
        <v>30</v>
      </c>
      <c r="P47" s="10">
        <v>30</v>
      </c>
      <c r="Q47" s="10">
        <v>0</v>
      </c>
      <c r="R47" s="10">
        <v>0</v>
      </c>
      <c r="S47" s="10">
        <v>8000</v>
      </c>
      <c r="T47" s="43">
        <v>8000</v>
      </c>
      <c r="U47" s="49"/>
    </row>
    <row r="48" spans="2:21" x14ac:dyDescent="0.25">
      <c r="B48" s="47"/>
      <c r="C48" s="10" t="s">
        <v>40</v>
      </c>
      <c r="D48" s="10" t="s">
        <v>80</v>
      </c>
      <c r="E48" s="10">
        <v>200</v>
      </c>
      <c r="F48" s="10">
        <v>400</v>
      </c>
      <c r="G48" s="10">
        <v>8000</v>
      </c>
      <c r="H48" s="10">
        <v>20</v>
      </c>
      <c r="I48" s="10">
        <v>20</v>
      </c>
      <c r="J48" s="10">
        <v>20</v>
      </c>
      <c r="K48" s="10">
        <v>-100</v>
      </c>
      <c r="L48" s="10">
        <f>(K48*($G$48-$G$47-$G$49-$G$50-$G$51)+K47*$G$47+K49*$G$49+K50*$G$50+K51*$G$51)/$G$48</f>
        <v>-94.46</v>
      </c>
      <c r="M48" s="10">
        <v>99.5</v>
      </c>
      <c r="N48" s="10">
        <v>-99.5</v>
      </c>
      <c r="O48" s="10">
        <v>20</v>
      </c>
      <c r="P48" s="10">
        <v>20.05</v>
      </c>
      <c r="Q48" s="10">
        <v>400</v>
      </c>
      <c r="R48" s="10">
        <f>(Q48*($G$48-$G$47-$G$49-$G$50-$G$51)+Q47*$G$47+Q49*$G$49+Q50*$G$50+Q51*$G$51)/$G$48</f>
        <v>398.81</v>
      </c>
      <c r="S48" s="10">
        <v>3000</v>
      </c>
      <c r="T48" s="10">
        <f>(S48*($G$48-$G$47-$G$49-$G$50-$G$51)+S47*$G$47+S49*$G$49+S50*$G$50+S51*$G$51)/$G$48</f>
        <v>3036</v>
      </c>
      <c r="U48" s="49"/>
    </row>
    <row r="49" spans="2:35" x14ac:dyDescent="0.25">
      <c r="B49" s="47"/>
      <c r="C49" s="10" t="s">
        <v>44</v>
      </c>
      <c r="D49" s="10" t="s">
        <v>83</v>
      </c>
      <c r="E49" s="10">
        <v>20</v>
      </c>
      <c r="F49" s="10">
        <v>40</v>
      </c>
      <c r="G49" s="10">
        <v>8</v>
      </c>
      <c r="H49" s="10">
        <v>2</v>
      </c>
      <c r="I49" s="10">
        <v>2</v>
      </c>
      <c r="J49" s="10">
        <v>2</v>
      </c>
      <c r="K49" s="10">
        <v>-700</v>
      </c>
      <c r="L49" s="10">
        <v>-700</v>
      </c>
      <c r="M49" s="10">
        <v>49.5</v>
      </c>
      <c r="N49" s="10">
        <v>30.5</v>
      </c>
      <c r="O49" s="10">
        <v>35</v>
      </c>
      <c r="P49" s="10">
        <v>35</v>
      </c>
      <c r="Q49" s="10">
        <v>10</v>
      </c>
      <c r="R49" s="10">
        <v>10</v>
      </c>
      <c r="S49" s="10">
        <v>8000</v>
      </c>
      <c r="T49" s="43">
        <v>8000</v>
      </c>
      <c r="U49" s="49"/>
    </row>
    <row r="50" spans="2:35" x14ac:dyDescent="0.25">
      <c r="B50" s="47"/>
      <c r="C50" s="10" t="s">
        <v>43</v>
      </c>
      <c r="D50" s="10" t="s">
        <v>82</v>
      </c>
      <c r="E50" s="10">
        <v>20</v>
      </c>
      <c r="F50" s="10">
        <v>40</v>
      </c>
      <c r="G50" s="10">
        <v>8</v>
      </c>
      <c r="H50" s="10">
        <v>2</v>
      </c>
      <c r="I50" s="10">
        <v>2</v>
      </c>
      <c r="J50" s="10">
        <v>2</v>
      </c>
      <c r="K50" s="10">
        <v>1800</v>
      </c>
      <c r="L50" s="10">
        <v>1800</v>
      </c>
      <c r="M50" s="10">
        <v>9.5</v>
      </c>
      <c r="N50" s="10">
        <v>-9.5</v>
      </c>
      <c r="O50" s="10">
        <v>25</v>
      </c>
      <c r="P50" s="10">
        <v>25</v>
      </c>
      <c r="Q50" s="10">
        <v>300</v>
      </c>
      <c r="R50" s="10">
        <v>300</v>
      </c>
      <c r="S50" s="10">
        <v>8000</v>
      </c>
      <c r="T50" s="43">
        <v>8000</v>
      </c>
      <c r="U50" s="49"/>
    </row>
    <row r="51" spans="2:35" x14ac:dyDescent="0.25">
      <c r="B51" s="47"/>
      <c r="C51" s="10" t="s">
        <v>41</v>
      </c>
      <c r="D51" s="10" t="s">
        <v>81</v>
      </c>
      <c r="E51" s="10">
        <v>20</v>
      </c>
      <c r="F51" s="10">
        <v>40</v>
      </c>
      <c r="G51" s="10">
        <v>8</v>
      </c>
      <c r="H51" s="10">
        <v>2</v>
      </c>
      <c r="I51" s="10">
        <v>2</v>
      </c>
      <c r="J51" s="10">
        <v>2</v>
      </c>
      <c r="K51" s="10">
        <v>40</v>
      </c>
      <c r="L51" s="10">
        <v>40</v>
      </c>
      <c r="M51" s="10">
        <v>9.5</v>
      </c>
      <c r="N51" s="10">
        <v>-9.5</v>
      </c>
      <c r="O51" s="10">
        <v>40</v>
      </c>
      <c r="P51" s="10">
        <v>40</v>
      </c>
      <c r="Q51" s="10">
        <v>100</v>
      </c>
      <c r="R51" s="10">
        <v>100</v>
      </c>
      <c r="S51" s="10">
        <v>24000</v>
      </c>
      <c r="T51" s="43">
        <v>24000</v>
      </c>
      <c r="U51" s="49"/>
    </row>
    <row r="52" spans="2:35" x14ac:dyDescent="0.25">
      <c r="B52" s="47"/>
      <c r="C52" s="10" t="s">
        <v>39</v>
      </c>
      <c r="D52" s="10" t="s">
        <v>79</v>
      </c>
      <c r="E52" s="10">
        <v>240</v>
      </c>
      <c r="F52" s="10">
        <v>201</v>
      </c>
      <c r="G52" s="10">
        <v>30159.3</v>
      </c>
      <c r="H52" s="10">
        <v>40</v>
      </c>
      <c r="I52" s="10">
        <v>24</v>
      </c>
      <c r="J52" s="10">
        <v>40</v>
      </c>
      <c r="K52" s="10">
        <v>0</v>
      </c>
      <c r="L52" s="27">
        <f>(K52*($G$52-$G$48)+K51*$G$51+K50*$G$50+K49*$G$49+K47*$G$47+K48*($G$48-$G$47-$G$49-$G$50-$G$51))/$G$52</f>
        <v>-25.056284462835677</v>
      </c>
      <c r="M52" s="10">
        <v>119.5</v>
      </c>
      <c r="N52" s="10">
        <v>-119.5</v>
      </c>
      <c r="O52" s="10">
        <v>5</v>
      </c>
      <c r="P52" s="10">
        <v>8.9920000000000009</v>
      </c>
      <c r="Q52" s="10">
        <v>700</v>
      </c>
      <c r="R52" s="27">
        <f>(Q52*($G$52-$G$48)+Q51*$G$51+Q50*$G$50+Q49*$G$49+Q47*$G$47+Q48*($G$48-$G$47-$G$49-$G$50-$G$51))/$G$52</f>
        <v>620.10689903280252</v>
      </c>
      <c r="S52" s="10">
        <v>500</v>
      </c>
      <c r="T52" s="27">
        <f>(S52*($G$52-$G$48)+S51*$G$51+S50*$G$50+S49*$G$49+S47*$G$47+S48*($G$48-$G$47-$G$49-$G$50-$G$51))/$G$52</f>
        <v>1172.6946580325141</v>
      </c>
      <c r="U52" s="49"/>
    </row>
    <row r="53" spans="2:35" ht="15.75" thickBot="1" x14ac:dyDescent="0.3"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8"/>
      <c r="M53" s="51"/>
      <c r="N53" s="51"/>
      <c r="O53" s="51"/>
      <c r="P53" s="51"/>
      <c r="Q53" s="51"/>
      <c r="R53" s="58"/>
      <c r="S53" s="51"/>
      <c r="T53" s="51"/>
      <c r="U53" s="53"/>
    </row>
    <row r="54" spans="2:35" ht="15.75" thickBot="1" x14ac:dyDescent="0.3">
      <c r="L54" s="59"/>
      <c r="R54" s="59"/>
    </row>
    <row r="55" spans="2:35" x14ac:dyDescent="0.25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6"/>
    </row>
    <row r="56" spans="2:35" x14ac:dyDescent="0.25">
      <c r="B56" s="47"/>
      <c r="C56" s="48" t="s">
        <v>141</v>
      </c>
      <c r="D56" s="4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49"/>
    </row>
    <row r="57" spans="2:35" x14ac:dyDescent="0.25">
      <c r="B57" s="47"/>
      <c r="C57" s="10" t="s">
        <v>142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 t="s">
        <v>143</v>
      </c>
      <c r="O57" s="10"/>
      <c r="P57" s="10"/>
      <c r="Q57" s="10"/>
      <c r="R57" s="10" t="s">
        <v>144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49"/>
    </row>
    <row r="58" spans="2:35" x14ac:dyDescent="0.25">
      <c r="B58" s="47"/>
      <c r="C58" s="10" t="s">
        <v>86</v>
      </c>
      <c r="D58" s="10" t="s">
        <v>87</v>
      </c>
      <c r="E58" s="10"/>
      <c r="F58" s="10"/>
      <c r="G58" s="10"/>
      <c r="H58" s="10"/>
      <c r="I58" s="10"/>
      <c r="J58" s="10"/>
      <c r="K58" s="10"/>
      <c r="L58" s="10"/>
      <c r="M58" s="10"/>
      <c r="N58" s="10" t="s">
        <v>86</v>
      </c>
      <c r="O58" s="10" t="s">
        <v>145</v>
      </c>
      <c r="P58" s="10"/>
      <c r="Q58" s="10"/>
      <c r="R58" s="10" t="s">
        <v>86</v>
      </c>
      <c r="S58" s="10" t="s">
        <v>146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49"/>
    </row>
    <row r="59" spans="2:35" x14ac:dyDescent="0.25">
      <c r="B59" s="47"/>
      <c r="C59" s="10" t="s">
        <v>96</v>
      </c>
      <c r="D59" s="10" t="s">
        <v>147</v>
      </c>
      <c r="E59" s="10"/>
      <c r="F59" s="10"/>
      <c r="G59" s="10"/>
      <c r="H59" s="10"/>
      <c r="I59" s="10"/>
      <c r="J59" s="10"/>
      <c r="K59" s="10"/>
      <c r="L59" s="10"/>
      <c r="M59" s="10"/>
      <c r="N59" s="10" t="s">
        <v>96</v>
      </c>
      <c r="O59" s="10" t="s">
        <v>148</v>
      </c>
      <c r="P59" s="10"/>
      <c r="Q59" s="10"/>
      <c r="R59" s="10" t="s">
        <v>96</v>
      </c>
      <c r="S59" s="10" t="s">
        <v>149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49"/>
    </row>
    <row r="60" spans="2:35" x14ac:dyDescent="0.25">
      <c r="B60" s="47"/>
      <c r="C60" s="10" t="s">
        <v>106</v>
      </c>
      <c r="D60" s="10" t="s">
        <v>150</v>
      </c>
      <c r="E60" s="10"/>
      <c r="F60" s="10"/>
      <c r="G60" s="10"/>
      <c r="H60" s="10"/>
      <c r="I60" s="10"/>
      <c r="J60" s="10"/>
      <c r="K60" s="10"/>
      <c r="L60" s="10"/>
      <c r="M60" s="10"/>
      <c r="N60" s="10" t="s">
        <v>106</v>
      </c>
      <c r="O60" s="10" t="s">
        <v>150</v>
      </c>
      <c r="P60" s="10"/>
      <c r="Q60" s="10"/>
      <c r="R60" s="10" t="s">
        <v>106</v>
      </c>
      <c r="S60" s="10" t="s">
        <v>150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49"/>
    </row>
    <row r="61" spans="2:35" x14ac:dyDescent="0.25">
      <c r="B61" s="47"/>
      <c r="C61" s="10" t="s">
        <v>151</v>
      </c>
      <c r="D61" s="10" t="s">
        <v>152</v>
      </c>
      <c r="E61" s="10"/>
      <c r="F61" s="10"/>
      <c r="G61" s="10"/>
      <c r="H61" s="10"/>
      <c r="I61" s="10"/>
      <c r="J61" s="10"/>
      <c r="K61" s="10"/>
      <c r="L61" s="10"/>
      <c r="M61" s="10"/>
      <c r="N61" s="10" t="s">
        <v>151</v>
      </c>
      <c r="O61" s="10" t="s">
        <v>153</v>
      </c>
      <c r="P61" s="10"/>
      <c r="Q61" s="10"/>
      <c r="R61" s="10" t="s">
        <v>151</v>
      </c>
      <c r="S61" s="10" t="s">
        <v>154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49"/>
    </row>
    <row r="62" spans="2:35" x14ac:dyDescent="0.25">
      <c r="B62" s="47"/>
      <c r="C62" s="10" t="s">
        <v>125</v>
      </c>
      <c r="D62" s="10" t="s">
        <v>155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49"/>
    </row>
    <row r="63" spans="2:35" x14ac:dyDescent="0.25">
      <c r="B63" s="47"/>
      <c r="C63" s="10" t="s">
        <v>156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49"/>
    </row>
    <row r="64" spans="2:35" x14ac:dyDescent="0.25">
      <c r="B64" s="47"/>
      <c r="C64" s="10" t="s">
        <v>157</v>
      </c>
      <c r="D64" s="10" t="s">
        <v>7</v>
      </c>
      <c r="E64" s="10" t="s">
        <v>158</v>
      </c>
      <c r="F64" s="10" t="s">
        <v>159</v>
      </c>
      <c r="G64" s="10" t="s">
        <v>160</v>
      </c>
      <c r="H64" s="10" t="s">
        <v>161</v>
      </c>
      <c r="I64" s="10" t="s">
        <v>162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49"/>
    </row>
    <row r="65" spans="2:35" x14ac:dyDescent="0.25">
      <c r="B65" s="47"/>
      <c r="C65" s="10"/>
      <c r="D65" s="10"/>
      <c r="E65" s="10"/>
      <c r="F65" s="10"/>
      <c r="G65" s="10"/>
      <c r="H65" s="10"/>
      <c r="I65" s="10" t="s">
        <v>163</v>
      </c>
      <c r="J65" s="10" t="s">
        <v>164</v>
      </c>
      <c r="K65" s="10" t="s">
        <v>165</v>
      </c>
      <c r="L65" s="10" t="s">
        <v>166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49"/>
    </row>
    <row r="66" spans="2:35" x14ac:dyDescent="0.25">
      <c r="B66" s="47"/>
      <c r="C66" s="10">
        <v>1</v>
      </c>
      <c r="D66" s="10" t="s">
        <v>167</v>
      </c>
      <c r="E66" s="10">
        <v>18</v>
      </c>
      <c r="F66" s="10">
        <v>0</v>
      </c>
      <c r="G66" s="10">
        <v>0</v>
      </c>
      <c r="H66" s="10">
        <v>1634.35</v>
      </c>
      <c r="I66" s="10">
        <v>-20</v>
      </c>
      <c r="J66" s="10">
        <v>20</v>
      </c>
      <c r="K66" s="10">
        <v>-20</v>
      </c>
      <c r="L66" s="10">
        <v>20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49"/>
    </row>
    <row r="67" spans="2:35" x14ac:dyDescent="0.25">
      <c r="B67" s="47"/>
      <c r="C67" s="10">
        <v>2</v>
      </c>
      <c r="D67" s="10" t="s">
        <v>168</v>
      </c>
      <c r="E67" s="10">
        <v>18</v>
      </c>
      <c r="F67" s="10">
        <v>180</v>
      </c>
      <c r="G67" s="10">
        <v>0</v>
      </c>
      <c r="H67" s="10">
        <v>1770.69</v>
      </c>
      <c r="I67" s="10">
        <v>-20</v>
      </c>
      <c r="J67" s="10">
        <v>20</v>
      </c>
      <c r="K67" s="10">
        <v>-20</v>
      </c>
      <c r="L67" s="10">
        <v>20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9"/>
    </row>
    <row r="68" spans="2:35" x14ac:dyDescent="0.25">
      <c r="B68" s="4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49"/>
    </row>
    <row r="69" spans="2:35" x14ac:dyDescent="0.25">
      <c r="B69" s="47"/>
      <c r="C69" s="48" t="s">
        <v>169</v>
      </c>
      <c r="D69" s="48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49"/>
    </row>
    <row r="70" spans="2:35" x14ac:dyDescent="0.25">
      <c r="B70" s="47"/>
      <c r="C70" s="10" t="s">
        <v>142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 t="s">
        <v>142</v>
      </c>
      <c r="O70" s="10"/>
      <c r="P70" s="10"/>
      <c r="Q70" s="10"/>
      <c r="R70" s="10" t="s">
        <v>142</v>
      </c>
      <c r="S70" s="10"/>
      <c r="T70" s="10"/>
      <c r="U70" s="10"/>
      <c r="V70" s="10" t="s">
        <v>7</v>
      </c>
      <c r="W70" s="10" t="s">
        <v>170</v>
      </c>
      <c r="X70" s="10"/>
      <c r="Y70" s="10" t="s">
        <v>171</v>
      </c>
      <c r="Z70" s="10"/>
      <c r="AA70" s="10"/>
      <c r="AB70" s="10"/>
      <c r="AC70" s="10"/>
      <c r="AD70" s="10"/>
      <c r="AE70" s="10"/>
      <c r="AF70" s="10"/>
      <c r="AG70" s="10"/>
      <c r="AH70" s="10"/>
      <c r="AI70" s="49"/>
    </row>
    <row r="71" spans="2:35" x14ac:dyDescent="0.25">
      <c r="B71" s="47"/>
      <c r="C71" s="10" t="s">
        <v>86</v>
      </c>
      <c r="D71" s="10" t="s">
        <v>87</v>
      </c>
      <c r="E71" s="10"/>
      <c r="F71" s="10"/>
      <c r="G71" s="10"/>
      <c r="H71" s="10"/>
      <c r="I71" s="10"/>
      <c r="J71" s="10"/>
      <c r="K71" s="10"/>
      <c r="L71" s="10"/>
      <c r="M71" s="10"/>
      <c r="N71" s="10" t="s">
        <v>86</v>
      </c>
      <c r="O71" s="10" t="s">
        <v>145</v>
      </c>
      <c r="P71" s="10"/>
      <c r="Q71" s="10"/>
      <c r="R71" s="10" t="s">
        <v>86</v>
      </c>
      <c r="S71" s="10" t="s">
        <v>146</v>
      </c>
      <c r="T71" s="10"/>
      <c r="U71" s="10"/>
      <c r="V71" s="10"/>
      <c r="W71" s="10" t="s">
        <v>137</v>
      </c>
      <c r="X71" s="10" t="s">
        <v>138</v>
      </c>
      <c r="Y71" s="10" t="s">
        <v>172</v>
      </c>
      <c r="Z71" s="10" t="s">
        <v>173</v>
      </c>
      <c r="AA71" s="10" t="s">
        <v>138</v>
      </c>
      <c r="AB71" s="10" t="s">
        <v>174</v>
      </c>
      <c r="AC71" s="10" t="s">
        <v>175</v>
      </c>
      <c r="AD71" s="10" t="s">
        <v>176</v>
      </c>
      <c r="AE71" s="10" t="s">
        <v>177</v>
      </c>
      <c r="AF71" s="10" t="s">
        <v>178</v>
      </c>
      <c r="AG71" s="10" t="s">
        <v>179</v>
      </c>
      <c r="AH71" s="10" t="s">
        <v>180</v>
      </c>
      <c r="AI71" s="49"/>
    </row>
    <row r="72" spans="2:35" x14ac:dyDescent="0.25">
      <c r="B72" s="47"/>
      <c r="C72" s="10" t="s">
        <v>96</v>
      </c>
      <c r="D72" s="10" t="s">
        <v>181</v>
      </c>
      <c r="E72" s="10"/>
      <c r="F72" s="10"/>
      <c r="G72" s="10"/>
      <c r="H72" s="10"/>
      <c r="I72" s="10"/>
      <c r="J72" s="10"/>
      <c r="K72" s="10"/>
      <c r="L72" s="10"/>
      <c r="M72" s="10"/>
      <c r="N72" s="10" t="s">
        <v>96</v>
      </c>
      <c r="O72" s="10" t="s">
        <v>182</v>
      </c>
      <c r="P72" s="10"/>
      <c r="Q72" s="10"/>
      <c r="R72" s="10" t="s">
        <v>96</v>
      </c>
      <c r="S72" s="10" t="s">
        <v>183</v>
      </c>
      <c r="T72" s="10"/>
      <c r="U72" s="10"/>
      <c r="V72" s="10" t="s">
        <v>42</v>
      </c>
      <c r="W72" s="10">
        <v>30</v>
      </c>
      <c r="X72" s="10">
        <v>30</v>
      </c>
      <c r="Y72" s="10">
        <v>10.039999999999999</v>
      </c>
      <c r="Z72" s="10">
        <v>38.479999999999997</v>
      </c>
      <c r="AA72" s="10">
        <v>23.33</v>
      </c>
      <c r="AB72" s="10">
        <v>11.3</v>
      </c>
      <c r="AC72" s="10">
        <v>13.42</v>
      </c>
      <c r="AD72" s="10">
        <v>16.34</v>
      </c>
      <c r="AE72" s="10">
        <v>24.15</v>
      </c>
      <c r="AF72" s="10">
        <v>28.63</v>
      </c>
      <c r="AG72" s="10">
        <v>32.79</v>
      </c>
      <c r="AH72" s="10">
        <v>38.479999999999997</v>
      </c>
      <c r="AI72" s="49"/>
    </row>
    <row r="73" spans="2:35" x14ac:dyDescent="0.25">
      <c r="B73" s="47"/>
      <c r="C73" s="10" t="s">
        <v>106</v>
      </c>
      <c r="D73" s="10" t="s">
        <v>184</v>
      </c>
      <c r="E73" s="10"/>
      <c r="F73" s="10"/>
      <c r="G73" s="10"/>
      <c r="H73" s="10"/>
      <c r="I73" s="10"/>
      <c r="J73" s="10"/>
      <c r="K73" s="10"/>
      <c r="L73" s="10"/>
      <c r="M73" s="10"/>
      <c r="N73" s="10" t="s">
        <v>106</v>
      </c>
      <c r="O73" s="10" t="s">
        <v>184</v>
      </c>
      <c r="P73" s="10"/>
      <c r="Q73" s="10"/>
      <c r="R73" s="10" t="s">
        <v>106</v>
      </c>
      <c r="S73" s="10" t="s">
        <v>184</v>
      </c>
      <c r="T73" s="10"/>
      <c r="U73" s="10"/>
      <c r="V73" s="10" t="s">
        <v>40</v>
      </c>
      <c r="W73" s="10">
        <v>20</v>
      </c>
      <c r="X73" s="10">
        <v>20.05</v>
      </c>
      <c r="Y73" s="10">
        <v>2.02</v>
      </c>
      <c r="Z73" s="10">
        <v>50.4</v>
      </c>
      <c r="AA73" s="10">
        <v>8.83</v>
      </c>
      <c r="AB73" s="10">
        <v>2.42</v>
      </c>
      <c r="AC73" s="10">
        <v>6.59</v>
      </c>
      <c r="AD73" s="10">
        <v>7.69</v>
      </c>
      <c r="AE73" s="10">
        <v>8.65</v>
      </c>
      <c r="AF73" s="10">
        <v>9.9600000000000009</v>
      </c>
      <c r="AG73" s="10">
        <v>11.87</v>
      </c>
      <c r="AH73" s="10">
        <v>13.97</v>
      </c>
      <c r="AI73" s="49"/>
    </row>
    <row r="74" spans="2:35" x14ac:dyDescent="0.25">
      <c r="B74" s="47"/>
      <c r="C74" s="10" t="s">
        <v>151</v>
      </c>
      <c r="D74" s="10" t="s">
        <v>185</v>
      </c>
      <c r="E74" s="10"/>
      <c r="F74" s="10"/>
      <c r="G74" s="10"/>
      <c r="H74" s="10"/>
      <c r="I74" s="10"/>
      <c r="J74" s="10"/>
      <c r="K74" s="10"/>
      <c r="L74" s="10"/>
      <c r="M74" s="10"/>
      <c r="N74" s="10" t="s">
        <v>151</v>
      </c>
      <c r="O74" s="10" t="s">
        <v>186</v>
      </c>
      <c r="P74" s="10"/>
      <c r="Q74" s="10"/>
      <c r="R74" s="10" t="s">
        <v>151</v>
      </c>
      <c r="S74" s="10" t="s">
        <v>187</v>
      </c>
      <c r="T74" s="10"/>
      <c r="U74" s="10"/>
      <c r="V74" s="10" t="s">
        <v>44</v>
      </c>
      <c r="W74" s="10">
        <v>35</v>
      </c>
      <c r="X74" s="10">
        <v>35</v>
      </c>
      <c r="Y74" s="10">
        <v>11.8</v>
      </c>
      <c r="Z74" s="10">
        <v>44.61</v>
      </c>
      <c r="AA74" s="10">
        <v>27.23</v>
      </c>
      <c r="AB74" s="10">
        <v>13.12</v>
      </c>
      <c r="AC74" s="10">
        <v>16.11</v>
      </c>
      <c r="AD74" s="10">
        <v>17.739999999999998</v>
      </c>
      <c r="AE74" s="10">
        <v>28.48</v>
      </c>
      <c r="AF74" s="10">
        <v>32.770000000000003</v>
      </c>
      <c r="AG74" s="10">
        <v>37.130000000000003</v>
      </c>
      <c r="AH74" s="10">
        <v>44.61</v>
      </c>
      <c r="AI74" s="49"/>
    </row>
    <row r="75" spans="2:35" x14ac:dyDescent="0.25">
      <c r="B75" s="47"/>
      <c r="C75" s="10" t="s">
        <v>125</v>
      </c>
      <c r="D75" s="10" t="s">
        <v>188</v>
      </c>
      <c r="E75" s="10"/>
      <c r="F75" s="10"/>
      <c r="G75" s="10"/>
      <c r="H75" s="10"/>
      <c r="I75" s="10"/>
      <c r="J75" s="10"/>
      <c r="K75" s="10"/>
      <c r="L75" s="10"/>
      <c r="M75" s="10"/>
      <c r="N75" s="10" t="s">
        <v>189</v>
      </c>
      <c r="O75" s="10"/>
      <c r="P75" s="10"/>
      <c r="Q75" s="10"/>
      <c r="R75" s="10" t="s">
        <v>189</v>
      </c>
      <c r="S75" s="10"/>
      <c r="T75" s="10"/>
      <c r="U75" s="10"/>
      <c r="V75" s="10" t="s">
        <v>43</v>
      </c>
      <c r="W75" s="10">
        <v>25</v>
      </c>
      <c r="X75" s="10">
        <v>25</v>
      </c>
      <c r="Y75" s="10">
        <v>11.17</v>
      </c>
      <c r="Z75" s="10">
        <v>32.28</v>
      </c>
      <c r="AA75" s="10">
        <v>20.03</v>
      </c>
      <c r="AB75" s="10">
        <v>12.25</v>
      </c>
      <c r="AC75" s="10">
        <v>13.1</v>
      </c>
      <c r="AD75" s="10">
        <v>16.21</v>
      </c>
      <c r="AE75" s="10">
        <v>19.96</v>
      </c>
      <c r="AF75" s="10">
        <v>23.43</v>
      </c>
      <c r="AG75" s="10">
        <v>27.42</v>
      </c>
      <c r="AH75" s="10">
        <v>32.28</v>
      </c>
      <c r="AI75" s="49"/>
    </row>
    <row r="76" spans="2:35" x14ac:dyDescent="0.25">
      <c r="B76" s="47"/>
      <c r="C76" s="10" t="s">
        <v>189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 t="s">
        <v>8</v>
      </c>
      <c r="O76" s="10" t="s">
        <v>10</v>
      </c>
      <c r="P76" s="10" t="s">
        <v>9</v>
      </c>
      <c r="Q76" s="10"/>
      <c r="R76" s="10" t="s">
        <v>8</v>
      </c>
      <c r="S76" s="10" t="s">
        <v>10</v>
      </c>
      <c r="T76" s="10" t="s">
        <v>9</v>
      </c>
      <c r="U76" s="10"/>
      <c r="V76" s="10" t="s">
        <v>41</v>
      </c>
      <c r="W76" s="10">
        <v>40</v>
      </c>
      <c r="X76" s="10">
        <v>40</v>
      </c>
      <c r="Y76" s="10">
        <v>14.89</v>
      </c>
      <c r="Z76" s="10">
        <v>50.4</v>
      </c>
      <c r="AA76" s="60">
        <v>31.29</v>
      </c>
      <c r="AB76" s="60">
        <v>16.02</v>
      </c>
      <c r="AC76" s="60">
        <v>18.850000000000001</v>
      </c>
      <c r="AD76" s="60">
        <v>20.399999999999999</v>
      </c>
      <c r="AE76" s="60">
        <v>32.880000000000003</v>
      </c>
      <c r="AF76" s="60">
        <v>36.64</v>
      </c>
      <c r="AG76" s="60">
        <v>43.31</v>
      </c>
      <c r="AH76" s="60">
        <v>50.4</v>
      </c>
      <c r="AI76" s="49"/>
    </row>
    <row r="77" spans="2:35" x14ac:dyDescent="0.25">
      <c r="B77" s="47"/>
      <c r="C77" s="10" t="s">
        <v>8</v>
      </c>
      <c r="D77" s="10" t="s">
        <v>10</v>
      </c>
      <c r="E77" s="10" t="s">
        <v>9</v>
      </c>
      <c r="F77" s="10"/>
      <c r="G77" s="10"/>
      <c r="H77" s="10"/>
      <c r="I77" s="10"/>
      <c r="J77" s="10"/>
      <c r="K77" s="10"/>
      <c r="L77" s="10"/>
      <c r="M77" s="10"/>
      <c r="N77" s="10">
        <v>1</v>
      </c>
      <c r="O77" s="10">
        <v>1</v>
      </c>
      <c r="P77" s="10">
        <v>1</v>
      </c>
      <c r="Q77" s="10"/>
      <c r="R77" s="10">
        <v>3</v>
      </c>
      <c r="S77" s="10">
        <v>3</v>
      </c>
      <c r="T77" s="10">
        <v>3</v>
      </c>
      <c r="U77" s="10"/>
      <c r="V77" s="10" t="s">
        <v>39</v>
      </c>
      <c r="W77" s="10">
        <v>5</v>
      </c>
      <c r="X77" s="10">
        <v>8.9920000000000009</v>
      </c>
      <c r="Y77" s="10">
        <v>0.05</v>
      </c>
      <c r="Z77" s="10">
        <v>50.4</v>
      </c>
      <c r="AA77" s="10">
        <v>3.78</v>
      </c>
      <c r="AB77" s="10">
        <v>0.86</v>
      </c>
      <c r="AC77" s="10">
        <v>1.83</v>
      </c>
      <c r="AD77" s="10">
        <v>2</v>
      </c>
      <c r="AE77" s="10">
        <v>2</v>
      </c>
      <c r="AF77" s="10">
        <v>7.85</v>
      </c>
      <c r="AG77" s="10">
        <v>10.039999999999999</v>
      </c>
      <c r="AH77" s="10">
        <v>12.26</v>
      </c>
      <c r="AI77" s="49"/>
    </row>
    <row r="78" spans="2:35" x14ac:dyDescent="0.25">
      <c r="B78" s="47"/>
      <c r="C78" s="10">
        <v>1</v>
      </c>
      <c r="D78" s="10">
        <v>1</v>
      </c>
      <c r="E78" s="10">
        <v>1</v>
      </c>
      <c r="F78" s="10"/>
      <c r="G78" s="10"/>
      <c r="H78" s="10"/>
      <c r="I78" s="10"/>
      <c r="J78" s="10"/>
      <c r="K78" s="10"/>
      <c r="L78" s="10"/>
      <c r="M78" s="10"/>
      <c r="N78" s="10" t="s">
        <v>190</v>
      </c>
      <c r="O78" s="10"/>
      <c r="P78" s="10"/>
      <c r="Q78" s="10"/>
      <c r="R78" s="10" t="s">
        <v>190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49"/>
    </row>
    <row r="79" spans="2:35" x14ac:dyDescent="0.25">
      <c r="B79" s="4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>
        <v>170</v>
      </c>
      <c r="O79" s="10">
        <v>92</v>
      </c>
      <c r="P79" s="10">
        <v>170</v>
      </c>
      <c r="Q79" s="10"/>
      <c r="R79" s="10">
        <v>510</v>
      </c>
      <c r="S79" s="10">
        <v>276</v>
      </c>
      <c r="T79" s="10">
        <v>510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49"/>
    </row>
    <row r="80" spans="2:35" ht="15.75" thickBot="1" x14ac:dyDescent="0.3"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3"/>
    </row>
    <row r="81" spans="2:14" ht="15.75" thickBot="1" x14ac:dyDescent="0.3"/>
    <row r="82" spans="2:14" x14ac:dyDescent="0.25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</row>
    <row r="83" spans="2:14" x14ac:dyDescent="0.25">
      <c r="B83" s="47"/>
      <c r="C83" s="48" t="s">
        <v>191</v>
      </c>
      <c r="D83" s="48"/>
      <c r="E83" s="10"/>
      <c r="F83" s="10"/>
      <c r="G83" s="10"/>
      <c r="H83" s="10"/>
      <c r="I83" s="10"/>
      <c r="J83" s="10"/>
      <c r="K83" s="10"/>
      <c r="L83" s="10"/>
      <c r="M83" s="10"/>
      <c r="N83" s="49"/>
    </row>
    <row r="84" spans="2:14" x14ac:dyDescent="0.25">
      <c r="B84" s="47"/>
      <c r="C84" s="10" t="s">
        <v>192</v>
      </c>
      <c r="D84" s="10"/>
      <c r="E84" s="10"/>
      <c r="F84" s="10"/>
      <c r="G84" s="10"/>
      <c r="H84" s="10"/>
      <c r="I84" s="10" t="s">
        <v>193</v>
      </c>
      <c r="J84" s="10"/>
      <c r="K84" s="10"/>
      <c r="L84" s="10"/>
      <c r="M84" s="10"/>
      <c r="N84" s="49"/>
    </row>
    <row r="85" spans="2:14" x14ac:dyDescent="0.25">
      <c r="B85" s="47"/>
      <c r="C85" s="10" t="s">
        <v>86</v>
      </c>
      <c r="D85" s="10" t="s">
        <v>93</v>
      </c>
      <c r="E85" s="10"/>
      <c r="F85" s="10"/>
      <c r="G85" s="10"/>
      <c r="H85" s="10"/>
      <c r="I85" s="10" t="s">
        <v>86</v>
      </c>
      <c r="J85" s="10" t="s">
        <v>93</v>
      </c>
      <c r="K85" s="10"/>
      <c r="L85" s="10"/>
      <c r="M85" s="10"/>
      <c r="N85" s="49"/>
    </row>
    <row r="86" spans="2:14" x14ac:dyDescent="0.25">
      <c r="B86" s="47"/>
      <c r="C86" s="10" t="s">
        <v>96</v>
      </c>
      <c r="D86" s="10" t="s">
        <v>194</v>
      </c>
      <c r="E86" s="10"/>
      <c r="F86" s="10"/>
      <c r="G86" s="10"/>
      <c r="H86" s="10"/>
      <c r="I86" s="10" t="s">
        <v>96</v>
      </c>
      <c r="J86" s="10" t="s">
        <v>103</v>
      </c>
      <c r="K86" s="10"/>
      <c r="L86" s="10"/>
      <c r="M86" s="10"/>
      <c r="N86" s="49"/>
    </row>
    <row r="87" spans="2:14" x14ac:dyDescent="0.25">
      <c r="B87" s="47"/>
      <c r="C87" s="10" t="s">
        <v>106</v>
      </c>
      <c r="D87" s="10" t="s">
        <v>195</v>
      </c>
      <c r="E87" s="10"/>
      <c r="F87" s="10"/>
      <c r="G87" s="10"/>
      <c r="H87" s="10"/>
      <c r="I87" s="10" t="s">
        <v>106</v>
      </c>
      <c r="J87" s="10" t="s">
        <v>195</v>
      </c>
      <c r="K87" s="10"/>
      <c r="L87" s="10"/>
      <c r="M87" s="10"/>
      <c r="N87" s="49"/>
    </row>
    <row r="88" spans="2:14" x14ac:dyDescent="0.25">
      <c r="B88" s="47"/>
      <c r="C88" s="10" t="s">
        <v>151</v>
      </c>
      <c r="D88" s="10" t="s">
        <v>196</v>
      </c>
      <c r="E88" s="10"/>
      <c r="F88" s="10"/>
      <c r="G88" s="10"/>
      <c r="H88" s="10"/>
      <c r="I88" s="10" t="s">
        <v>151</v>
      </c>
      <c r="J88" s="10" t="s">
        <v>197</v>
      </c>
      <c r="K88" s="10"/>
      <c r="L88" s="10"/>
      <c r="M88" s="10"/>
      <c r="N88" s="49"/>
    </row>
    <row r="89" spans="2:14" x14ac:dyDescent="0.25">
      <c r="B89" s="47"/>
      <c r="C89" s="10" t="s">
        <v>198</v>
      </c>
      <c r="D89" s="10"/>
      <c r="E89" s="10"/>
      <c r="F89" s="10" t="s">
        <v>199</v>
      </c>
      <c r="G89" s="10"/>
      <c r="H89" s="10"/>
      <c r="I89" s="10" t="s">
        <v>198</v>
      </c>
      <c r="J89" s="10"/>
      <c r="K89" s="10"/>
      <c r="L89" s="10" t="s">
        <v>199</v>
      </c>
      <c r="M89" s="10"/>
      <c r="N89" s="49"/>
    </row>
    <row r="90" spans="2:14" x14ac:dyDescent="0.25">
      <c r="B90" s="47"/>
      <c r="C90" s="10" t="s">
        <v>8</v>
      </c>
      <c r="D90" s="10">
        <v>-30</v>
      </c>
      <c r="E90" s="10"/>
      <c r="F90" s="10" t="s">
        <v>56</v>
      </c>
      <c r="G90" s="10">
        <v>0</v>
      </c>
      <c r="H90" s="10"/>
      <c r="I90" s="10" t="s">
        <v>8</v>
      </c>
      <c r="J90" s="10">
        <v>0</v>
      </c>
      <c r="K90" s="10"/>
      <c r="L90" s="10" t="s">
        <v>56</v>
      </c>
      <c r="M90" s="10">
        <v>-30</v>
      </c>
      <c r="N90" s="49"/>
    </row>
    <row r="91" spans="2:14" x14ac:dyDescent="0.25">
      <c r="B91" s="47"/>
      <c r="C91" s="10" t="s">
        <v>10</v>
      </c>
      <c r="D91" s="10">
        <v>10</v>
      </c>
      <c r="E91" s="10"/>
      <c r="F91" s="10" t="s">
        <v>57</v>
      </c>
      <c r="G91" s="10">
        <v>0</v>
      </c>
      <c r="H91" s="10"/>
      <c r="I91" s="10" t="s">
        <v>10</v>
      </c>
      <c r="J91" s="10">
        <v>0</v>
      </c>
      <c r="K91" s="10"/>
      <c r="L91" s="10" t="s">
        <v>57</v>
      </c>
      <c r="M91" s="10">
        <v>0</v>
      </c>
      <c r="N91" s="49"/>
    </row>
    <row r="92" spans="2:14" x14ac:dyDescent="0.25">
      <c r="B92" s="47"/>
      <c r="C92" s="10" t="s">
        <v>9</v>
      </c>
      <c r="D92" s="10">
        <v>-20</v>
      </c>
      <c r="E92" s="10"/>
      <c r="F92" s="10" t="s">
        <v>58</v>
      </c>
      <c r="G92" s="10">
        <v>0</v>
      </c>
      <c r="H92" s="10"/>
      <c r="I92" s="10" t="s">
        <v>9</v>
      </c>
      <c r="J92" s="10">
        <v>0</v>
      </c>
      <c r="K92" s="10"/>
      <c r="L92" s="10" t="s">
        <v>58</v>
      </c>
      <c r="M92" s="10">
        <v>0</v>
      </c>
      <c r="N92" s="49"/>
    </row>
    <row r="93" spans="2:14" x14ac:dyDescent="0.25">
      <c r="B93" s="47"/>
      <c r="C93" s="10" t="s">
        <v>200</v>
      </c>
      <c r="D93" s="10"/>
      <c r="E93" s="10"/>
      <c r="F93" s="10"/>
      <c r="G93" s="10"/>
      <c r="H93" s="10"/>
      <c r="I93" s="10" t="s">
        <v>200</v>
      </c>
      <c r="J93" s="10"/>
      <c r="K93" s="10"/>
      <c r="L93" s="10"/>
      <c r="M93" s="10"/>
      <c r="N93" s="49"/>
    </row>
    <row r="94" spans="2:14" x14ac:dyDescent="0.25">
      <c r="B94" s="47"/>
      <c r="C94" s="10"/>
      <c r="D94" s="10">
        <v>1</v>
      </c>
      <c r="E94" s="10">
        <v>0</v>
      </c>
      <c r="F94" s="10">
        <v>0</v>
      </c>
      <c r="G94" s="10">
        <v>-30</v>
      </c>
      <c r="H94" s="10"/>
      <c r="I94" s="10"/>
      <c r="J94" s="10">
        <v>1</v>
      </c>
      <c r="K94" s="10">
        <v>0</v>
      </c>
      <c r="L94" s="10">
        <v>0</v>
      </c>
      <c r="M94" s="10">
        <v>0</v>
      </c>
      <c r="N94" s="49"/>
    </row>
    <row r="95" spans="2:14" x14ac:dyDescent="0.25">
      <c r="B95" s="47"/>
      <c r="C95" s="10"/>
      <c r="D95" s="10">
        <v>0</v>
      </c>
      <c r="E95" s="10">
        <v>1</v>
      </c>
      <c r="F95" s="10">
        <v>0</v>
      </c>
      <c r="G95" s="10">
        <v>-20</v>
      </c>
      <c r="H95" s="10"/>
      <c r="I95" s="10"/>
      <c r="J95" s="10">
        <v>0</v>
      </c>
      <c r="K95" s="10">
        <v>0.87</v>
      </c>
      <c r="L95" s="10">
        <v>0.5</v>
      </c>
      <c r="M95" s="10">
        <v>0</v>
      </c>
      <c r="N95" s="49"/>
    </row>
    <row r="96" spans="2:14" x14ac:dyDescent="0.25">
      <c r="B96" s="47"/>
      <c r="C96" s="10"/>
      <c r="D96" s="10">
        <v>0</v>
      </c>
      <c r="E96" s="10">
        <v>0</v>
      </c>
      <c r="F96" s="10">
        <v>1</v>
      </c>
      <c r="G96" s="10">
        <v>10</v>
      </c>
      <c r="H96" s="10"/>
      <c r="I96" s="10"/>
      <c r="J96" s="10">
        <v>0</v>
      </c>
      <c r="K96" s="10">
        <v>-0.5</v>
      </c>
      <c r="L96" s="10">
        <v>0.87</v>
      </c>
      <c r="M96" s="10">
        <v>0</v>
      </c>
      <c r="N96" s="49"/>
    </row>
    <row r="97" spans="2:14" x14ac:dyDescent="0.25">
      <c r="B97" s="47"/>
      <c r="C97" s="10"/>
      <c r="D97" s="10">
        <v>0</v>
      </c>
      <c r="E97" s="10">
        <v>0</v>
      </c>
      <c r="F97" s="10">
        <v>0</v>
      </c>
      <c r="G97" s="10">
        <v>1</v>
      </c>
      <c r="H97" s="10"/>
      <c r="I97" s="10"/>
      <c r="J97" s="10">
        <v>0</v>
      </c>
      <c r="K97" s="10">
        <v>0</v>
      </c>
      <c r="L97" s="10">
        <v>0</v>
      </c>
      <c r="M97" s="10">
        <v>1</v>
      </c>
      <c r="N97" s="49"/>
    </row>
    <row r="98" spans="2:14" ht="15.75" thickBot="1" x14ac:dyDescent="0.3"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3"/>
    </row>
    <row r="99" spans="2:14" ht="15.75" thickBot="1" x14ac:dyDescent="0.3"/>
    <row r="100" spans="2:14" x14ac:dyDescent="0.25">
      <c r="B100" s="44"/>
      <c r="C100" s="45"/>
      <c r="D100" s="45"/>
      <c r="E100" s="45"/>
      <c r="F100" s="45"/>
      <c r="G100" s="45"/>
      <c r="H100" s="45"/>
      <c r="I100" s="45"/>
      <c r="J100" s="46"/>
      <c r="K100" s="10"/>
      <c r="L100" s="10"/>
      <c r="M100" s="10"/>
    </row>
    <row r="101" spans="2:14" x14ac:dyDescent="0.25">
      <c r="B101" s="47"/>
      <c r="C101" s="48" t="s">
        <v>201</v>
      </c>
      <c r="D101" s="48"/>
      <c r="E101" s="48"/>
      <c r="F101" s="10"/>
      <c r="G101" s="10"/>
      <c r="H101" s="10"/>
      <c r="I101" s="10"/>
      <c r="J101" s="49"/>
      <c r="K101" s="10"/>
      <c r="L101" s="10"/>
      <c r="M101" s="10"/>
    </row>
    <row r="102" spans="2:14" x14ac:dyDescent="0.25">
      <c r="B102" s="47"/>
      <c r="C102" s="10" t="s">
        <v>86</v>
      </c>
      <c r="D102" s="10" t="s">
        <v>202</v>
      </c>
      <c r="E102" s="10"/>
      <c r="F102" s="10"/>
      <c r="G102" s="10"/>
      <c r="H102" s="10"/>
      <c r="I102" s="10"/>
      <c r="J102" s="49"/>
      <c r="K102" s="10"/>
      <c r="L102" s="10"/>
      <c r="M102" s="10"/>
    </row>
    <row r="103" spans="2:14" x14ac:dyDescent="0.25">
      <c r="B103" s="47"/>
      <c r="C103" s="10" t="s">
        <v>96</v>
      </c>
      <c r="D103" s="10" t="s">
        <v>203</v>
      </c>
      <c r="E103" s="10"/>
      <c r="F103" s="10"/>
      <c r="G103" s="10"/>
      <c r="H103" s="10"/>
      <c r="I103" s="10"/>
      <c r="J103" s="49"/>
      <c r="K103" s="10"/>
      <c r="L103" s="10"/>
      <c r="M103" s="10"/>
    </row>
    <row r="104" spans="2:14" x14ac:dyDescent="0.25">
      <c r="B104" s="47"/>
      <c r="C104" s="43" t="s">
        <v>106</v>
      </c>
      <c r="D104" s="10" t="s">
        <v>107</v>
      </c>
      <c r="E104" s="10"/>
      <c r="F104" s="10"/>
      <c r="G104" s="10"/>
      <c r="H104" s="10"/>
      <c r="I104" s="10"/>
      <c r="J104" s="49"/>
      <c r="K104" s="10"/>
      <c r="L104" s="10"/>
      <c r="M104" s="10"/>
    </row>
    <row r="105" spans="2:14" x14ac:dyDescent="0.25">
      <c r="B105" s="47"/>
      <c r="C105" s="10" t="s">
        <v>109</v>
      </c>
      <c r="D105" s="10" t="s">
        <v>204</v>
      </c>
      <c r="E105" s="10"/>
      <c r="F105" s="10"/>
      <c r="G105" s="10"/>
      <c r="H105" s="10"/>
      <c r="I105" s="10"/>
      <c r="J105" s="49"/>
      <c r="K105" s="10"/>
      <c r="L105" s="10"/>
      <c r="M105" s="10"/>
    </row>
    <row r="106" spans="2:14" x14ac:dyDescent="0.25">
      <c r="B106" s="47"/>
      <c r="C106" s="43" t="s">
        <v>117</v>
      </c>
      <c r="D106" s="10"/>
      <c r="E106" s="10"/>
      <c r="F106" s="10"/>
      <c r="G106" s="10"/>
      <c r="H106" s="10"/>
      <c r="I106" s="10"/>
      <c r="J106" s="49"/>
      <c r="K106" s="10"/>
      <c r="L106" s="10"/>
      <c r="M106" s="10"/>
    </row>
    <row r="107" spans="2:14" x14ac:dyDescent="0.25">
      <c r="B107" s="47"/>
      <c r="C107" s="10" t="s">
        <v>45</v>
      </c>
      <c r="D107" s="10" t="s">
        <v>46</v>
      </c>
      <c r="E107" s="10"/>
      <c r="F107" s="10"/>
      <c r="G107" s="10"/>
      <c r="H107" s="10"/>
      <c r="I107" s="10"/>
      <c r="J107" s="49"/>
      <c r="K107" s="10"/>
      <c r="L107" s="10"/>
      <c r="M107" s="10"/>
    </row>
    <row r="108" spans="2:14" x14ac:dyDescent="0.25">
      <c r="B108" s="47"/>
      <c r="C108" s="43" t="s">
        <v>77</v>
      </c>
      <c r="D108" s="10"/>
      <c r="E108" s="10"/>
      <c r="F108" s="10"/>
      <c r="G108" s="10"/>
      <c r="H108" s="10"/>
      <c r="I108" s="10"/>
      <c r="J108" s="49"/>
      <c r="K108" s="10"/>
      <c r="L108" s="10"/>
      <c r="M108" s="10"/>
    </row>
    <row r="109" spans="2:14" x14ac:dyDescent="0.25">
      <c r="B109" s="47"/>
      <c r="C109" s="43" t="s">
        <v>8</v>
      </c>
      <c r="D109" s="10">
        <v>1</v>
      </c>
      <c r="E109" s="10"/>
      <c r="F109" s="10"/>
      <c r="G109" s="10"/>
      <c r="H109" s="10"/>
      <c r="I109" s="10"/>
      <c r="J109" s="49"/>
      <c r="K109" s="10"/>
      <c r="L109" s="10"/>
      <c r="M109" s="10"/>
    </row>
    <row r="110" spans="2:14" x14ac:dyDescent="0.25">
      <c r="B110" s="47"/>
      <c r="C110" s="43" t="s">
        <v>10</v>
      </c>
      <c r="D110" s="10">
        <v>1</v>
      </c>
      <c r="E110" s="10"/>
      <c r="F110" s="10"/>
      <c r="G110" s="10"/>
      <c r="H110" s="10"/>
      <c r="I110" s="10"/>
      <c r="J110" s="49"/>
      <c r="K110" s="10"/>
      <c r="L110" s="10"/>
      <c r="M110" s="10"/>
    </row>
    <row r="111" spans="2:14" x14ac:dyDescent="0.25">
      <c r="B111" s="47"/>
      <c r="C111" s="43" t="s">
        <v>9</v>
      </c>
      <c r="D111" s="10">
        <v>1</v>
      </c>
      <c r="E111" s="10"/>
      <c r="F111" s="10"/>
      <c r="G111" s="10"/>
      <c r="H111" s="10"/>
      <c r="I111" s="10"/>
      <c r="J111" s="49"/>
      <c r="K111" s="10"/>
      <c r="L111" s="10"/>
      <c r="M111" s="10"/>
    </row>
    <row r="112" spans="2:14" x14ac:dyDescent="0.25">
      <c r="B112" s="47"/>
      <c r="C112" s="43" t="s">
        <v>76</v>
      </c>
      <c r="D112" s="10"/>
      <c r="E112" s="10"/>
      <c r="F112" s="10"/>
      <c r="G112" s="10"/>
      <c r="H112" s="10"/>
      <c r="I112" s="10"/>
      <c r="J112" s="49"/>
      <c r="K112" s="10"/>
      <c r="L112" s="10"/>
      <c r="M112" s="10"/>
    </row>
    <row r="113" spans="2:13" x14ac:dyDescent="0.25">
      <c r="B113" s="47"/>
      <c r="C113" s="43" t="s">
        <v>8</v>
      </c>
      <c r="D113" s="10">
        <v>512</v>
      </c>
      <c r="E113" s="10"/>
      <c r="F113" s="10"/>
      <c r="G113" s="10"/>
      <c r="H113" s="10"/>
      <c r="I113" s="10"/>
      <c r="J113" s="49"/>
      <c r="K113" s="10"/>
      <c r="L113" s="10"/>
      <c r="M113" s="10"/>
    </row>
    <row r="114" spans="2:13" x14ac:dyDescent="0.25">
      <c r="B114" s="47"/>
      <c r="C114" s="43" t="s">
        <v>10</v>
      </c>
      <c r="D114" s="10">
        <v>300</v>
      </c>
      <c r="E114" s="10"/>
      <c r="F114" s="10"/>
      <c r="G114" s="10"/>
      <c r="H114" s="10"/>
      <c r="I114" s="10"/>
      <c r="J114" s="49"/>
      <c r="K114" s="10"/>
      <c r="L114" s="10"/>
      <c r="M114" s="10"/>
    </row>
    <row r="115" spans="2:13" x14ac:dyDescent="0.25">
      <c r="B115" s="47"/>
      <c r="C115" s="43" t="s">
        <v>9</v>
      </c>
      <c r="D115" s="10">
        <v>512</v>
      </c>
      <c r="E115" s="10"/>
      <c r="F115" s="10"/>
      <c r="G115" s="10"/>
      <c r="H115" s="10"/>
      <c r="I115" s="10"/>
      <c r="J115" s="49"/>
      <c r="K115" s="10"/>
      <c r="L115" s="10"/>
      <c r="M115" s="10"/>
    </row>
    <row r="116" spans="2:13" x14ac:dyDescent="0.25">
      <c r="B116" s="47"/>
      <c r="C116" s="10"/>
      <c r="D116" s="10"/>
      <c r="E116" s="10"/>
      <c r="F116" s="10"/>
      <c r="G116" s="10"/>
      <c r="H116" s="10"/>
      <c r="I116" s="10"/>
      <c r="J116" s="49"/>
      <c r="K116" s="10"/>
      <c r="L116" s="10"/>
      <c r="M116" s="10"/>
    </row>
    <row r="117" spans="2:13" x14ac:dyDescent="0.25">
      <c r="B117" s="47"/>
      <c r="C117" s="10" t="s">
        <v>119</v>
      </c>
      <c r="D117" s="10"/>
      <c r="E117" s="10"/>
      <c r="F117" s="10"/>
      <c r="G117" s="10"/>
      <c r="H117" s="10"/>
      <c r="I117" s="10"/>
      <c r="J117" s="49"/>
      <c r="K117" s="10"/>
      <c r="L117" s="10"/>
      <c r="M117" s="10"/>
    </row>
    <row r="118" spans="2:13" x14ac:dyDescent="0.25">
      <c r="B118" s="47"/>
      <c r="C118" s="10" t="s">
        <v>86</v>
      </c>
      <c r="D118" s="10"/>
      <c r="E118" s="10"/>
      <c r="F118" s="10"/>
      <c r="G118" s="10"/>
      <c r="H118" s="10"/>
      <c r="I118" s="10"/>
      <c r="J118" s="49"/>
      <c r="K118" s="10"/>
      <c r="L118" s="10"/>
      <c r="M118" s="10"/>
    </row>
    <row r="119" spans="2:13" x14ac:dyDescent="0.25">
      <c r="B119" s="47"/>
      <c r="C119" s="10" t="s">
        <v>96</v>
      </c>
      <c r="D119" s="10"/>
      <c r="E119" s="10"/>
      <c r="F119" s="10"/>
      <c r="G119" s="10"/>
      <c r="H119" s="10"/>
      <c r="I119" s="10"/>
      <c r="J119" s="49"/>
      <c r="K119" s="10"/>
      <c r="L119" s="10"/>
      <c r="M119" s="10"/>
    </row>
    <row r="120" spans="2:13" x14ac:dyDescent="0.25">
      <c r="B120" s="47"/>
      <c r="C120" s="10" t="s">
        <v>106</v>
      </c>
      <c r="D120" s="10" t="s">
        <v>205</v>
      </c>
      <c r="E120" s="10"/>
      <c r="F120" s="10"/>
      <c r="G120" s="10"/>
      <c r="H120" s="10"/>
      <c r="I120" s="10"/>
      <c r="J120" s="49"/>
      <c r="K120" s="10"/>
      <c r="L120" s="10"/>
      <c r="M120" s="10"/>
    </row>
    <row r="121" spans="2:13" x14ac:dyDescent="0.25">
      <c r="B121" s="47"/>
      <c r="C121" s="10" t="s">
        <v>109</v>
      </c>
      <c r="D121" s="10"/>
      <c r="E121" s="10"/>
      <c r="F121" s="10"/>
      <c r="G121" s="10"/>
      <c r="H121" s="10"/>
      <c r="I121" s="10"/>
      <c r="J121" s="49"/>
      <c r="K121" s="10"/>
      <c r="L121" s="10"/>
      <c r="M121" s="10"/>
    </row>
    <row r="122" spans="2:13" x14ac:dyDescent="0.25">
      <c r="B122" s="47"/>
      <c r="C122" s="10" t="s">
        <v>123</v>
      </c>
      <c r="D122" s="10"/>
      <c r="E122" s="10"/>
      <c r="F122" s="10"/>
      <c r="G122" s="10"/>
      <c r="H122" s="10"/>
      <c r="I122" s="10"/>
      <c r="J122" s="49"/>
      <c r="K122" s="10"/>
      <c r="L122" s="10"/>
      <c r="M122" s="10"/>
    </row>
    <row r="123" spans="2:13" x14ac:dyDescent="0.25">
      <c r="B123" s="47"/>
      <c r="C123" s="10" t="s">
        <v>125</v>
      </c>
      <c r="D123" s="10"/>
      <c r="E123" s="10"/>
      <c r="F123" s="10"/>
      <c r="G123" s="10"/>
      <c r="H123" s="10"/>
      <c r="I123" s="10"/>
      <c r="J123" s="49"/>
      <c r="K123" s="10"/>
      <c r="L123" s="10"/>
      <c r="M123" s="10"/>
    </row>
    <row r="124" spans="2:13" x14ac:dyDescent="0.25">
      <c r="B124" s="47"/>
      <c r="C124" s="10" t="s">
        <v>127</v>
      </c>
      <c r="D124" s="10" t="s">
        <v>128</v>
      </c>
      <c r="E124" s="10"/>
      <c r="F124" s="10"/>
      <c r="G124" s="10"/>
      <c r="H124" s="10"/>
      <c r="I124" s="10"/>
      <c r="J124" s="49"/>
      <c r="K124" s="10"/>
      <c r="L124" s="10"/>
      <c r="M124" s="10"/>
    </row>
    <row r="125" spans="2:13" x14ac:dyDescent="0.25">
      <c r="B125" s="47"/>
      <c r="C125" s="10" t="s">
        <v>7</v>
      </c>
      <c r="D125" s="10" t="s">
        <v>131</v>
      </c>
      <c r="E125" s="10"/>
      <c r="F125" s="10"/>
      <c r="G125" s="10" t="s">
        <v>206</v>
      </c>
      <c r="H125" s="10" t="s">
        <v>132</v>
      </c>
      <c r="I125" s="10"/>
      <c r="J125" s="49"/>
      <c r="K125" s="10"/>
      <c r="L125" s="10"/>
      <c r="M125" s="10"/>
    </row>
    <row r="126" spans="2:13" x14ac:dyDescent="0.25">
      <c r="B126" s="47"/>
      <c r="C126" s="10"/>
      <c r="D126" s="10" t="s">
        <v>207</v>
      </c>
      <c r="E126" s="10" t="s">
        <v>208</v>
      </c>
      <c r="F126" s="10" t="s">
        <v>209</v>
      </c>
      <c r="G126" s="10" t="s">
        <v>210</v>
      </c>
      <c r="H126" s="10" t="s">
        <v>137</v>
      </c>
      <c r="I126" s="10" t="s">
        <v>138</v>
      </c>
      <c r="J126" s="49"/>
      <c r="K126" s="10"/>
      <c r="L126" s="10"/>
      <c r="M126" s="10"/>
    </row>
    <row r="127" spans="2:13" x14ac:dyDescent="0.25">
      <c r="B127" s="47"/>
      <c r="C127" s="10" t="s">
        <v>17</v>
      </c>
      <c r="D127" s="10">
        <v>400</v>
      </c>
      <c r="E127" s="10">
        <v>280</v>
      </c>
      <c r="F127" s="10">
        <v>400</v>
      </c>
      <c r="G127" s="10">
        <v>35175.599999999999</v>
      </c>
      <c r="H127" s="10">
        <v>0</v>
      </c>
      <c r="I127" s="27">
        <f>(H127*(G127-G129)+H130*G130+H128*(G128-G130)+H129*(G129-G128))/G127</f>
        <v>38.064055765928657</v>
      </c>
      <c r="J127" s="49"/>
      <c r="K127" s="10"/>
      <c r="L127" s="10"/>
      <c r="M127" s="10"/>
    </row>
    <row r="128" spans="2:13" x14ac:dyDescent="0.25">
      <c r="B128" s="47"/>
      <c r="C128" s="10" t="s">
        <v>211</v>
      </c>
      <c r="D128" s="10">
        <v>40</v>
      </c>
      <c r="E128" s="10">
        <v>150</v>
      </c>
      <c r="F128" s="10">
        <v>0</v>
      </c>
      <c r="G128" s="10">
        <v>1777</v>
      </c>
      <c r="H128" s="10">
        <v>40</v>
      </c>
      <c r="I128" s="27">
        <f>(H128*(G128-G130)+H130*G130)/G128</f>
        <v>1309.3393359594822</v>
      </c>
      <c r="J128" s="49"/>
      <c r="K128" s="10"/>
      <c r="L128" s="10"/>
      <c r="M128" s="10"/>
    </row>
    <row r="129" spans="2:13" x14ac:dyDescent="0.25">
      <c r="B129" s="47"/>
      <c r="C129" s="10" t="s">
        <v>212</v>
      </c>
      <c r="D129" s="10">
        <v>40</v>
      </c>
      <c r="E129" s="10">
        <v>150</v>
      </c>
      <c r="F129" s="10">
        <v>10</v>
      </c>
      <c r="G129" s="10">
        <v>3188.1</v>
      </c>
      <c r="H129" s="10">
        <v>-700</v>
      </c>
      <c r="I129" s="27">
        <f>(H129*(G129-G128)+H128*(G128-G130)+H130*G130)/G129</f>
        <v>419.97616135002039</v>
      </c>
      <c r="J129" s="49"/>
      <c r="K129" s="10"/>
      <c r="L129" s="10"/>
      <c r="M129" s="10"/>
    </row>
    <row r="130" spans="2:13" x14ac:dyDescent="0.25">
      <c r="B130" s="47"/>
      <c r="C130" s="10" t="s">
        <v>213</v>
      </c>
      <c r="D130" s="10">
        <v>40</v>
      </c>
      <c r="E130" s="10">
        <v>150</v>
      </c>
      <c r="F130" s="10">
        <v>-5</v>
      </c>
      <c r="G130" s="10">
        <v>1281.5999999999999</v>
      </c>
      <c r="H130" s="10">
        <v>1800</v>
      </c>
      <c r="I130" s="10">
        <v>1800</v>
      </c>
      <c r="J130" s="49"/>
      <c r="K130" s="10"/>
      <c r="L130" s="10"/>
      <c r="M130" s="10"/>
    </row>
    <row r="131" spans="2:13" ht="15.75" thickBot="1" x14ac:dyDescent="0.3">
      <c r="B131" s="50"/>
      <c r="C131" s="51"/>
      <c r="D131" s="51"/>
      <c r="E131" s="51"/>
      <c r="F131" s="51"/>
      <c r="G131" s="51"/>
      <c r="H131" s="51"/>
      <c r="I131" s="51"/>
      <c r="J131" s="53"/>
      <c r="K131" s="10"/>
      <c r="L131" s="10"/>
      <c r="M131" s="10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How to use the spreadsheet</vt:lpstr>
      <vt:lpstr>MeasuredValues</vt:lpstr>
      <vt:lpstr>RefValues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 Antoine</dc:creator>
  <cp:lastModifiedBy>DELOR Antoine</cp:lastModifiedBy>
  <cp:revision/>
  <dcterms:created xsi:type="dcterms:W3CDTF">2020-04-20T13:54:26Z</dcterms:created>
  <dcterms:modified xsi:type="dcterms:W3CDTF">2021-02-07T11:04:25Z</dcterms:modified>
</cp:coreProperties>
</file>